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ORIHEM\Desktop\committee report softcopy\Revenue Department\"/>
    </mc:Choice>
  </mc:AlternateContent>
  <xr:revisionPtr revIDLastSave="0" documentId="13_ncr:1_{E0F36E5A-3B08-469B-9370-665A963818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tailed Revenue" sheetId="1" r:id="rId1"/>
  </sheets>
  <definedNames>
    <definedName name="_xlnm._FilterDatabase" localSheetId="0" hidden="1">'Detailed Revenue'!$B$1:$B$2970</definedName>
    <definedName name="_xlnm.Print_Area" localSheetId="0">'Detailed Revenue'!$A$1:$G$720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5" i="1" l="1"/>
  <c r="F715" i="1"/>
  <c r="E715" i="1"/>
  <c r="E711" i="1" s="1"/>
  <c r="E709" i="1" s="1"/>
  <c r="G711" i="1"/>
  <c r="G709" i="1" s="1"/>
  <c r="F711" i="1"/>
  <c r="F709" i="1"/>
  <c r="G707" i="1"/>
  <c r="F706" i="1"/>
  <c r="F707" i="1"/>
  <c r="F705" i="1" s="1"/>
  <c r="F703" i="1" s="1"/>
  <c r="E707" i="1"/>
  <c r="G705" i="1"/>
  <c r="G703" i="1" s="1"/>
  <c r="E705" i="1"/>
  <c r="E703" i="1" s="1"/>
  <c r="G688" i="1"/>
  <c r="F688" i="1"/>
  <c r="E688" i="1"/>
  <c r="G685" i="1"/>
  <c r="F685" i="1"/>
  <c r="E685" i="1"/>
  <c r="G681" i="1"/>
  <c r="F681" i="1"/>
  <c r="F670" i="1" s="1"/>
  <c r="E681" i="1"/>
  <c r="G677" i="1"/>
  <c r="F677" i="1"/>
  <c r="E677" i="1"/>
  <c r="G672" i="1"/>
  <c r="G673" i="1" s="1"/>
  <c r="G670" i="1" s="1"/>
  <c r="F673" i="1"/>
  <c r="E673" i="1"/>
  <c r="E670" i="1" s="1"/>
  <c r="G668" i="1"/>
  <c r="F668" i="1"/>
  <c r="E668" i="1"/>
  <c r="G665" i="1"/>
  <c r="F664" i="1"/>
  <c r="F665" i="1"/>
  <c r="E664" i="1"/>
  <c r="E665" i="1" s="1"/>
  <c r="E641" i="1" s="1"/>
  <c r="G662" i="1"/>
  <c r="F662" i="1"/>
  <c r="E662" i="1"/>
  <c r="G656" i="1"/>
  <c r="F656" i="1"/>
  <c r="E656" i="1"/>
  <c r="G653" i="1"/>
  <c r="F653" i="1"/>
  <c r="E653" i="1"/>
  <c r="G646" i="1"/>
  <c r="F646" i="1"/>
  <c r="E646" i="1"/>
  <c r="G643" i="1"/>
  <c r="G641" i="1" s="1"/>
  <c r="G639" i="1" s="1"/>
  <c r="F643" i="1"/>
  <c r="F641" i="1" s="1"/>
  <c r="F639" i="1" s="1"/>
  <c r="E643" i="1"/>
  <c r="G634" i="1"/>
  <c r="G632" i="1" s="1"/>
  <c r="F634" i="1"/>
  <c r="E634" i="1"/>
  <c r="F632" i="1"/>
  <c r="E632" i="1"/>
  <c r="G630" i="1"/>
  <c r="F630" i="1"/>
  <c r="E630" i="1"/>
  <c r="G626" i="1"/>
  <c r="F626" i="1"/>
  <c r="E623" i="1"/>
  <c r="E626" i="1" s="1"/>
  <c r="E620" i="1" s="1"/>
  <c r="E625" i="1"/>
  <c r="G620" i="1"/>
  <c r="F620" i="1"/>
  <c r="G618" i="1"/>
  <c r="F618" i="1"/>
  <c r="E618" i="1"/>
  <c r="G614" i="1"/>
  <c r="G611" i="1" s="1"/>
  <c r="F614" i="1"/>
  <c r="E614" i="1"/>
  <c r="E611" i="1" s="1"/>
  <c r="F611" i="1"/>
  <c r="G609" i="1"/>
  <c r="F609" i="1"/>
  <c r="E609" i="1"/>
  <c r="G606" i="1"/>
  <c r="F606" i="1"/>
  <c r="E606" i="1"/>
  <c r="G603" i="1"/>
  <c r="F603" i="1"/>
  <c r="E603" i="1"/>
  <c r="G600" i="1"/>
  <c r="F600" i="1"/>
  <c r="E600" i="1"/>
  <c r="G596" i="1"/>
  <c r="F596" i="1"/>
  <c r="E596" i="1"/>
  <c r="G593" i="1"/>
  <c r="F593" i="1"/>
  <c r="E593" i="1"/>
  <c r="G589" i="1"/>
  <c r="F589" i="1"/>
  <c r="E589" i="1"/>
  <c r="G583" i="1"/>
  <c r="G578" i="1" s="1"/>
  <c r="F583" i="1"/>
  <c r="F578" i="1" s="1"/>
  <c r="E583" i="1"/>
  <c r="E578" i="1"/>
  <c r="G576" i="1"/>
  <c r="F576" i="1"/>
  <c r="E576" i="1"/>
  <c r="G572" i="1"/>
  <c r="F572" i="1"/>
  <c r="E572" i="1"/>
  <c r="G564" i="1"/>
  <c r="F564" i="1"/>
  <c r="E564" i="1"/>
  <c r="G556" i="1"/>
  <c r="F556" i="1"/>
  <c r="E556" i="1"/>
  <c r="G546" i="1"/>
  <c r="F546" i="1"/>
  <c r="E546" i="1"/>
  <c r="G543" i="1"/>
  <c r="F543" i="1"/>
  <c r="E543" i="1"/>
  <c r="G539" i="1"/>
  <c r="F539" i="1"/>
  <c r="E539" i="1"/>
  <c r="G533" i="1"/>
  <c r="F533" i="1"/>
  <c r="E533" i="1"/>
  <c r="G529" i="1"/>
  <c r="F529" i="1"/>
  <c r="E529" i="1"/>
  <c r="G525" i="1"/>
  <c r="F525" i="1"/>
  <c r="E525" i="1"/>
  <c r="G510" i="1"/>
  <c r="F510" i="1"/>
  <c r="E510" i="1"/>
  <c r="G503" i="1"/>
  <c r="F503" i="1"/>
  <c r="E503" i="1"/>
  <c r="G499" i="1"/>
  <c r="F499" i="1"/>
  <c r="E499" i="1"/>
  <c r="G496" i="1"/>
  <c r="F496" i="1"/>
  <c r="E496" i="1"/>
  <c r="G492" i="1"/>
  <c r="G484" i="1" s="1"/>
  <c r="F492" i="1"/>
  <c r="E492" i="1"/>
  <c r="G488" i="1"/>
  <c r="F488" i="1"/>
  <c r="F484" i="1" s="1"/>
  <c r="E488" i="1"/>
  <c r="E484" i="1" s="1"/>
  <c r="G482" i="1"/>
  <c r="F482" i="1"/>
  <c r="E482" i="1"/>
  <c r="G478" i="1"/>
  <c r="F478" i="1"/>
  <c r="E478" i="1"/>
  <c r="G475" i="1"/>
  <c r="F475" i="1"/>
  <c r="E475" i="1"/>
  <c r="G466" i="1"/>
  <c r="F466" i="1"/>
  <c r="E466" i="1"/>
  <c r="G461" i="1"/>
  <c r="F461" i="1"/>
  <c r="E461" i="1"/>
  <c r="G458" i="1"/>
  <c r="F458" i="1"/>
  <c r="E458" i="1"/>
  <c r="G454" i="1"/>
  <c r="F454" i="1"/>
  <c r="E454" i="1"/>
  <c r="G451" i="1"/>
  <c r="F448" i="1"/>
  <c r="F451" i="1"/>
  <c r="E451" i="1"/>
  <c r="G444" i="1"/>
  <c r="F444" i="1"/>
  <c r="E444" i="1"/>
  <c r="G441" i="1"/>
  <c r="F441" i="1"/>
  <c r="E441" i="1"/>
  <c r="G438" i="1"/>
  <c r="F438" i="1"/>
  <c r="E438" i="1"/>
  <c r="G435" i="1"/>
  <c r="F435" i="1"/>
  <c r="E435" i="1"/>
  <c r="G432" i="1"/>
  <c r="F432" i="1"/>
  <c r="E432" i="1"/>
  <c r="G427" i="1"/>
  <c r="F427" i="1"/>
  <c r="E427" i="1"/>
  <c r="G420" i="1"/>
  <c r="F420" i="1"/>
  <c r="E420" i="1"/>
  <c r="G417" i="1"/>
  <c r="F417" i="1"/>
  <c r="E417" i="1"/>
  <c r="G413" i="1"/>
  <c r="F413" i="1"/>
  <c r="E413" i="1"/>
  <c r="G410" i="1"/>
  <c r="F410" i="1"/>
  <c r="E410" i="1"/>
  <c r="G406" i="1"/>
  <c r="F406" i="1"/>
  <c r="E406" i="1"/>
  <c r="G402" i="1"/>
  <c r="F402" i="1"/>
  <c r="E402" i="1"/>
  <c r="G398" i="1"/>
  <c r="F398" i="1"/>
  <c r="E398" i="1"/>
  <c r="G394" i="1"/>
  <c r="F394" i="1"/>
  <c r="E394" i="1"/>
  <c r="G391" i="1"/>
  <c r="F391" i="1"/>
  <c r="E391" i="1"/>
  <c r="G386" i="1"/>
  <c r="F386" i="1"/>
  <c r="E386" i="1"/>
  <c r="G381" i="1"/>
  <c r="F381" i="1"/>
  <c r="E381" i="1"/>
  <c r="G378" i="1"/>
  <c r="F378" i="1"/>
  <c r="E378" i="1"/>
  <c r="G372" i="1"/>
  <c r="F372" i="1"/>
  <c r="E372" i="1"/>
  <c r="G367" i="1"/>
  <c r="F367" i="1"/>
  <c r="E367" i="1"/>
  <c r="G357" i="1"/>
  <c r="F357" i="1"/>
  <c r="E357" i="1"/>
  <c r="G354" i="1"/>
  <c r="F354" i="1"/>
  <c r="E354" i="1"/>
  <c r="G351" i="1"/>
  <c r="G335" i="1" s="1"/>
  <c r="F351" i="1"/>
  <c r="E351" i="1"/>
  <c r="G347" i="1"/>
  <c r="F347" i="1"/>
  <c r="F335" i="1" s="1"/>
  <c r="E347" i="1"/>
  <c r="G342" i="1"/>
  <c r="F342" i="1"/>
  <c r="E338" i="1"/>
  <c r="E342" i="1"/>
  <c r="E335" i="1" s="1"/>
  <c r="G333" i="1"/>
  <c r="F333" i="1"/>
  <c r="E333" i="1"/>
  <c r="G330" i="1"/>
  <c r="F330" i="1"/>
  <c r="E330" i="1"/>
  <c r="G326" i="1"/>
  <c r="F326" i="1"/>
  <c r="E326" i="1"/>
  <c r="G322" i="1"/>
  <c r="F322" i="1"/>
  <c r="E322" i="1"/>
  <c r="G319" i="1"/>
  <c r="F319" i="1"/>
  <c r="E319" i="1"/>
  <c r="G316" i="1"/>
  <c r="G313" i="1" s="1"/>
  <c r="F316" i="1"/>
  <c r="F313" i="1" s="1"/>
  <c r="E316" i="1"/>
  <c r="E313" i="1"/>
  <c r="G311" i="1"/>
  <c r="F311" i="1"/>
  <c r="E311" i="1"/>
  <c r="G308" i="1"/>
  <c r="F299" i="1"/>
  <c r="F307" i="1"/>
  <c r="F308" i="1"/>
  <c r="E304" i="1"/>
  <c r="E308" i="1" s="1"/>
  <c r="G297" i="1"/>
  <c r="F289" i="1"/>
  <c r="F297" i="1"/>
  <c r="E297" i="1"/>
  <c r="G287" i="1"/>
  <c r="F251" i="1"/>
  <c r="F287" i="1"/>
  <c r="E287" i="1"/>
  <c r="G249" i="1"/>
  <c r="F249" i="1"/>
  <c r="E249" i="1"/>
  <c r="G243" i="1"/>
  <c r="F243" i="1"/>
  <c r="E243" i="1"/>
  <c r="G240" i="1"/>
  <c r="F240" i="1"/>
  <c r="E240" i="1"/>
  <c r="G234" i="1"/>
  <c r="F234" i="1"/>
  <c r="E234" i="1"/>
  <c r="G231" i="1"/>
  <c r="F231" i="1"/>
  <c r="E231" i="1"/>
  <c r="G226" i="1"/>
  <c r="F226" i="1"/>
  <c r="E226" i="1"/>
  <c r="G220" i="1"/>
  <c r="F220" i="1"/>
  <c r="E220" i="1"/>
  <c r="G212" i="1"/>
  <c r="F212" i="1"/>
  <c r="E212" i="1"/>
  <c r="G208" i="1"/>
  <c r="F208" i="1"/>
  <c r="E208" i="1"/>
  <c r="G204" i="1"/>
  <c r="F204" i="1"/>
  <c r="E204" i="1"/>
  <c r="G201" i="1"/>
  <c r="F201" i="1"/>
  <c r="E201" i="1"/>
  <c r="G197" i="1"/>
  <c r="F197" i="1"/>
  <c r="E197" i="1"/>
  <c r="G192" i="1"/>
  <c r="F188" i="1"/>
  <c r="F192" i="1"/>
  <c r="E192" i="1"/>
  <c r="G186" i="1"/>
  <c r="F186" i="1"/>
  <c r="E186" i="1"/>
  <c r="G182" i="1"/>
  <c r="F182" i="1"/>
  <c r="E182" i="1"/>
  <c r="G165" i="1"/>
  <c r="F165" i="1"/>
  <c r="E147" i="1"/>
  <c r="E165" i="1"/>
  <c r="G143" i="1"/>
  <c r="F143" i="1"/>
  <c r="E143" i="1"/>
  <c r="G137" i="1"/>
  <c r="F137" i="1"/>
  <c r="E137" i="1"/>
  <c r="G134" i="1"/>
  <c r="F134" i="1"/>
  <c r="E134" i="1"/>
  <c r="G128" i="1"/>
  <c r="F128" i="1"/>
  <c r="E128" i="1"/>
  <c r="G124" i="1"/>
  <c r="F124" i="1"/>
  <c r="E124" i="1"/>
  <c r="G121" i="1"/>
  <c r="F121" i="1"/>
  <c r="E121" i="1"/>
  <c r="G115" i="1"/>
  <c r="F115" i="1"/>
  <c r="E115" i="1"/>
  <c r="G108" i="1"/>
  <c r="F108" i="1"/>
  <c r="E108" i="1"/>
  <c r="G102" i="1"/>
  <c r="F102" i="1"/>
  <c r="E102" i="1"/>
  <c r="G98" i="1"/>
  <c r="F98" i="1"/>
  <c r="E98" i="1"/>
  <c r="G93" i="1"/>
  <c r="F93" i="1"/>
  <c r="E93" i="1"/>
  <c r="G90" i="1"/>
  <c r="F90" i="1"/>
  <c r="E90" i="1"/>
  <c r="G86" i="1"/>
  <c r="F86" i="1"/>
  <c r="E86" i="1"/>
  <c r="G81" i="1"/>
  <c r="G61" i="1" s="1"/>
  <c r="F81" i="1"/>
  <c r="E81" i="1"/>
  <c r="G65" i="1"/>
  <c r="F65" i="1"/>
  <c r="F61" i="1" s="1"/>
  <c r="E65" i="1"/>
  <c r="G59" i="1"/>
  <c r="F59" i="1"/>
  <c r="E59" i="1"/>
  <c r="G56" i="1"/>
  <c r="F56" i="1"/>
  <c r="E56" i="1"/>
  <c r="G53" i="1"/>
  <c r="F53" i="1"/>
  <c r="E53" i="1"/>
  <c r="G47" i="1"/>
  <c r="G48" i="1" s="1"/>
  <c r="G40" i="1" s="1"/>
  <c r="G38" i="1" s="1"/>
  <c r="F48" i="1"/>
  <c r="F40" i="1" s="1"/>
  <c r="E48" i="1"/>
  <c r="E40" i="1" s="1"/>
  <c r="G36" i="1"/>
  <c r="F36" i="1"/>
  <c r="E36" i="1"/>
  <c r="G28" i="1"/>
  <c r="G33" i="1"/>
  <c r="G27" i="1" s="1"/>
  <c r="F33" i="1"/>
  <c r="F27" i="1" s="1"/>
  <c r="E33" i="1"/>
  <c r="E27" i="1"/>
  <c r="G12" i="1"/>
  <c r="G7" i="1" s="1"/>
  <c r="F12" i="1"/>
  <c r="E12" i="1"/>
  <c r="F7" i="1"/>
  <c r="E7" i="1"/>
  <c r="G25" i="1" l="1"/>
  <c r="E61" i="1"/>
  <c r="E38" i="1" s="1"/>
  <c r="E25" i="1" s="1"/>
  <c r="E5" i="1" s="1"/>
  <c r="E639" i="1"/>
  <c r="G5" i="1"/>
  <c r="F38" i="1"/>
  <c r="F25" i="1" s="1"/>
  <c r="F5" i="1" s="1"/>
</calcChain>
</file>

<file path=xl/sharedStrings.xml><?xml version="1.0" encoding="utf-8"?>
<sst xmlns="http://schemas.openxmlformats.org/spreadsheetml/2006/main" count="1373" uniqueCount="519">
  <si>
    <t>Details of Nasarawa State Revenue 2019</t>
  </si>
  <si>
    <t>Statutory Revenue</t>
  </si>
  <si>
    <t>Admin  Code</t>
  </si>
  <si>
    <t>Ministry/Department/Agency</t>
  </si>
  <si>
    <t>Economic  Code</t>
  </si>
  <si>
    <t>Revenue Title</t>
  </si>
  <si>
    <t>Approved Budget 2018</t>
  </si>
  <si>
    <t>Actual Collection           (Jan - Dec 2018)</t>
  </si>
  <si>
    <t>Estimate 2019</t>
  </si>
  <si>
    <t>Details of Revenue</t>
  </si>
  <si>
    <t>Government Share of FAAC (Statutory Revenue)</t>
  </si>
  <si>
    <t>022000100100</t>
  </si>
  <si>
    <t>Office of the Accountant General</t>
  </si>
  <si>
    <t xml:space="preserve">Statutory Revenue Allocation </t>
  </si>
  <si>
    <t>Share of Value Added Tax (VAT)</t>
  </si>
  <si>
    <t>Exchange Gain</t>
  </si>
  <si>
    <t>Special Allocation</t>
  </si>
  <si>
    <t>9</t>
  </si>
  <si>
    <t>Internally Generated Revenue (IGR)</t>
  </si>
  <si>
    <t xml:space="preserve">Independent Revenue </t>
  </si>
  <si>
    <t xml:space="preserve">Tax Revenue </t>
  </si>
  <si>
    <t>022000800100</t>
  </si>
  <si>
    <t xml:space="preserve">Board of Internal Revenue Service </t>
  </si>
  <si>
    <t>Pay As You Earn (PAYE)</t>
  </si>
  <si>
    <t>Direct Assessment Tax</t>
  </si>
  <si>
    <t>Withholding Tax on Contract</t>
  </si>
  <si>
    <t>Withholding Tax on Rent</t>
  </si>
  <si>
    <t>Entertainment Tax</t>
  </si>
  <si>
    <t>021500100100</t>
  </si>
  <si>
    <t>Ministry of Agriculture</t>
  </si>
  <si>
    <t>Cattle Tax</t>
  </si>
  <si>
    <t xml:space="preserve">Non-Tax Revenue </t>
  </si>
  <si>
    <t xml:space="preserve">Licenses - General </t>
  </si>
  <si>
    <t>Pool Betting &amp; Casino Licences/Gaming</t>
  </si>
  <si>
    <t>Motor Licences Administration</t>
  </si>
  <si>
    <t>10</t>
  </si>
  <si>
    <t>National Drivers Licenses (ENDL)</t>
  </si>
  <si>
    <t>Road Traffic Licences (Auto Reg.)</t>
  </si>
  <si>
    <t>New Number Plates Licences</t>
  </si>
  <si>
    <t>052100100100</t>
  </si>
  <si>
    <t>Ministry of Health</t>
  </si>
  <si>
    <t>Patent Medicine Licences</t>
  </si>
  <si>
    <t>Private Clinic/Hospital Licences</t>
  </si>
  <si>
    <t>Traditional Medicine Licences</t>
  </si>
  <si>
    <t>012300100100</t>
  </si>
  <si>
    <t>Ministry of Information, Culture &amp; Tourism</t>
  </si>
  <si>
    <t>Auctioneers Licenses</t>
  </si>
  <si>
    <t>051400100100</t>
  </si>
  <si>
    <t>Ministry of Women Affairs &amp; Social Development</t>
  </si>
  <si>
    <t>Cinematography Inspection</t>
  </si>
  <si>
    <t xml:space="preserve">Fees - General </t>
  </si>
  <si>
    <t>Stamp Duty Fees</t>
  </si>
  <si>
    <t>Development Levy</t>
  </si>
  <si>
    <t>Other Revenues (Fees)</t>
  </si>
  <si>
    <t>11</t>
  </si>
  <si>
    <t>026000100100</t>
  </si>
  <si>
    <t>Ministry of Lands &amp; Physical Planning</t>
  </si>
  <si>
    <t>4% Charges on Compensation</t>
  </si>
  <si>
    <t>Survey Fee</t>
  </si>
  <si>
    <t>Layout Approval &amp; Contravention Fee</t>
  </si>
  <si>
    <t>Registration &amp; Search of Document Fee</t>
  </si>
  <si>
    <t>Consent Fee</t>
  </si>
  <si>
    <t>Other Sundry Application &amp; Processing Fee</t>
  </si>
  <si>
    <t>Right of Occupancy Application &amp; Processing Fee</t>
  </si>
  <si>
    <t>Right of Occupancy Fee</t>
  </si>
  <si>
    <t>Recertification Fee</t>
  </si>
  <si>
    <t>Confirmation Fee</t>
  </si>
  <si>
    <t>Site Plans Fee</t>
  </si>
  <si>
    <t>Site Inspection Fee</t>
  </si>
  <si>
    <t>032605100100</t>
  </si>
  <si>
    <t>High Court of Justice</t>
  </si>
  <si>
    <t>Court Fee</t>
  </si>
  <si>
    <t>Probate Fee</t>
  </si>
  <si>
    <t>Court General Affidavit</t>
  </si>
  <si>
    <t>12</t>
  </si>
  <si>
    <t>032605200100</t>
  </si>
  <si>
    <t>Customary Court of Appeal</t>
  </si>
  <si>
    <t>032605300100</t>
  </si>
  <si>
    <t>Sharia Court of Appeal</t>
  </si>
  <si>
    <t>Ministry of Finance &amp; Economic Planning</t>
  </si>
  <si>
    <t xml:space="preserve">Registration of Contractors &amp; Tender Fee </t>
  </si>
  <si>
    <t>Renewal Fee of Contractors Registration</t>
  </si>
  <si>
    <t>Tender (Bidding) Fee</t>
  </si>
  <si>
    <t>022900100100</t>
  </si>
  <si>
    <t>Ministry of Works &amp; Transport</t>
  </si>
  <si>
    <t>Fire Servicing Fee</t>
  </si>
  <si>
    <t>Petrol Station Sublease</t>
  </si>
  <si>
    <t>025305300100</t>
  </si>
  <si>
    <t>Nasarawa State Urban Development Board</t>
  </si>
  <si>
    <t>Right of Way Permission Fee</t>
  </si>
  <si>
    <t>Building Plan Approval Fee</t>
  </si>
  <si>
    <t>Outdoor Advertisement Fee</t>
  </si>
  <si>
    <t>Renewal Fee for Outdoor Advertisement</t>
  </si>
  <si>
    <t>13</t>
  </si>
  <si>
    <t>053505300101</t>
  </si>
  <si>
    <t>Nasarawa State Waste Management Bureau</t>
  </si>
  <si>
    <t>Fumigation Fee</t>
  </si>
  <si>
    <t>Refuse Collection Fee</t>
  </si>
  <si>
    <t>Septic Tank Emptier Services</t>
  </si>
  <si>
    <t>Miscellaneous Receipts</t>
  </si>
  <si>
    <t>Fishing Permit Fee</t>
  </si>
  <si>
    <t>Abbatoir Fee</t>
  </si>
  <si>
    <t>Veterinary Hospitals/Clinics Treatment Fee</t>
  </si>
  <si>
    <t>Inspection of Livestock/Produce Fee</t>
  </si>
  <si>
    <t>Private Practice Renewal fee</t>
  </si>
  <si>
    <t>School of Health Technology, Keffi</t>
  </si>
  <si>
    <t>Tuition Fee</t>
  </si>
  <si>
    <t>Accommodation Fee</t>
  </si>
  <si>
    <t>14</t>
  </si>
  <si>
    <t>School of Nursing &amp; Midwifery, Lafia</t>
  </si>
  <si>
    <t>Registration of Women Cooperative Groups</t>
  </si>
  <si>
    <t>051300100100</t>
  </si>
  <si>
    <t>Ministry of Youths &amp; Sports Development</t>
  </si>
  <si>
    <t>Gate Fee from Lafia Township Stadium</t>
  </si>
  <si>
    <t>Gate Fee from Keffi Mini Stadium</t>
  </si>
  <si>
    <t>Players Transfer Fee, Nasarawa United F.C.</t>
  </si>
  <si>
    <t>Players Transfer Fee, Amazons F.C.</t>
  </si>
  <si>
    <t>022200100100</t>
  </si>
  <si>
    <t>Ministry of Commerce, Industry &amp; Co-op.</t>
  </si>
  <si>
    <t>Application Fee for Small Scale Loan</t>
  </si>
  <si>
    <t>Dividends on Revolving Loan Scheme</t>
  </si>
  <si>
    <t>Registration Fee of Business Premises</t>
  </si>
  <si>
    <t>Leasing Fee of Masaka Beef Company</t>
  </si>
  <si>
    <t>022205300100</t>
  </si>
  <si>
    <t>Nasarawa State Market Management Bureau</t>
  </si>
  <si>
    <t>Keffi New Modern Market Fees</t>
  </si>
  <si>
    <t>15</t>
  </si>
  <si>
    <t>Karu International Modern Market Fees</t>
  </si>
  <si>
    <t>Lafia Modern Market Fees</t>
  </si>
  <si>
    <t>Akwanga Modern Market Fees</t>
  </si>
  <si>
    <t>Nasara Sacks &amp; Packaging Industries Fees</t>
  </si>
  <si>
    <t>Registration Fee of Cooperatives Societies</t>
  </si>
  <si>
    <t>Registration Fee for CBOs NGOs</t>
  </si>
  <si>
    <t>Lafia Ultra-Modern Market Fee</t>
  </si>
  <si>
    <t>Lafia Neighbourhood Market Fee</t>
  </si>
  <si>
    <t>Single Haulage Fee</t>
  </si>
  <si>
    <t>Leasing Fee of Lafia Fertilizer Blending Plant</t>
  </si>
  <si>
    <t>Leasing Fee of Keffi Fertilizer Blending Plant</t>
  </si>
  <si>
    <t>Leasing Fee of Akwanga Fertilizer Blending Plant</t>
  </si>
  <si>
    <t>Leasing Fee of Doma Fertilizer Blending Plant</t>
  </si>
  <si>
    <t>053500100100</t>
  </si>
  <si>
    <t>Ministry of Environment &amp; Solid Minerals</t>
  </si>
  <si>
    <t>Forest Permits &amp; Compoundment Levies</t>
  </si>
  <si>
    <t>Gaseous Emission &amp; Waste Basket Permit</t>
  </si>
  <si>
    <t>Forest Inspection Fees</t>
  </si>
  <si>
    <t>Quarry Sand Dredging Fees</t>
  </si>
  <si>
    <t>16</t>
  </si>
  <si>
    <t>Metal Scraps Collection Fees</t>
  </si>
  <si>
    <t>Supply &amp; Distribution Fee of Waste Bin to Lock-up Shops</t>
  </si>
  <si>
    <t>Levies from Filling Stations</t>
  </si>
  <si>
    <t>Ecological Fund</t>
  </si>
  <si>
    <t>Mining Activities &amp; Sand Dredging Fee</t>
  </si>
  <si>
    <t>Environmental Impact Assessment (EIA) Fee</t>
  </si>
  <si>
    <t>Registration of Mining Operation</t>
  </si>
  <si>
    <t>Polluters Levy</t>
  </si>
  <si>
    <t xml:space="preserve">  </t>
  </si>
  <si>
    <t xml:space="preserve"> </t>
  </si>
  <si>
    <t>053501600100</t>
  </si>
  <si>
    <t>Nasarawa State Environmental Protection Agency</t>
  </si>
  <si>
    <t>Polluters' Pay Levies</t>
  </si>
  <si>
    <t>Environmental  Impact Assement Fees</t>
  </si>
  <si>
    <t>051700100100</t>
  </si>
  <si>
    <t>Ministry of Education</t>
  </si>
  <si>
    <t>Private Schools Registration/Renewal Fees</t>
  </si>
  <si>
    <t>Registration Fee of Private Higher Institutions</t>
  </si>
  <si>
    <t xml:space="preserve">Renewal Fee of Private Higher Institutions Practice </t>
  </si>
  <si>
    <t>Admin Charges for Private Higher Institutions</t>
  </si>
  <si>
    <t>17</t>
  </si>
  <si>
    <t>014000100100</t>
  </si>
  <si>
    <t>Office of the State Auditor General</t>
  </si>
  <si>
    <t>External Auditor Registration Fee</t>
  </si>
  <si>
    <t>Renewal of External Auditors Registration Fee</t>
  </si>
  <si>
    <t>014100100100</t>
  </si>
  <si>
    <t>Office of the Auditor General for Local Government</t>
  </si>
  <si>
    <t>External Auditor's Registration Fee</t>
  </si>
  <si>
    <t>External Auditor's Renewal Fee</t>
  </si>
  <si>
    <t>023600100100</t>
  </si>
  <si>
    <t xml:space="preserve">Ministry of Information, Culture &amp; Tourism </t>
  </si>
  <si>
    <t>Hotel Registration Fee</t>
  </si>
  <si>
    <t>032600100100</t>
  </si>
  <si>
    <t>Ministry of Justice</t>
  </si>
  <si>
    <t>Contract Drafting/Vetting Fee</t>
  </si>
  <si>
    <t>Local Government Retainership Fee</t>
  </si>
  <si>
    <t>025200100100</t>
  </si>
  <si>
    <t>Ministry of Water Resources &amp; Rural Devt.</t>
  </si>
  <si>
    <t>Contract Bidding Fee</t>
  </si>
  <si>
    <t>Registration Fees for Community Development Association</t>
  </si>
  <si>
    <t>18</t>
  </si>
  <si>
    <t>025210200100</t>
  </si>
  <si>
    <t>Nasarawa State Water Board</t>
  </si>
  <si>
    <t>Water Board Form Fee</t>
  </si>
  <si>
    <t>Water Rate</t>
  </si>
  <si>
    <t>Water Connection Fee</t>
  </si>
  <si>
    <t>Water Reconnection Fee</t>
  </si>
  <si>
    <t>Replacement of Damaged Pipelines &amp; Others</t>
  </si>
  <si>
    <t>052110200100</t>
  </si>
  <si>
    <t>Hospitals Management Board</t>
  </si>
  <si>
    <t>Surgical Operation Fees</t>
  </si>
  <si>
    <t>Medical &amp; Death Certificate Fees</t>
  </si>
  <si>
    <t>Service Charge (DRF)</t>
  </si>
  <si>
    <t>Contract Registration  Fees</t>
  </si>
  <si>
    <t>051705500200</t>
  </si>
  <si>
    <t>Vocational &amp; Relevant Technology</t>
  </si>
  <si>
    <t>Training Fees</t>
  </si>
  <si>
    <t>Hiring of Canopy</t>
  </si>
  <si>
    <t>Consultancy Services Fees</t>
  </si>
  <si>
    <t>051700300100</t>
  </si>
  <si>
    <t>Nasarawa State Universal Basic Education Board</t>
  </si>
  <si>
    <t>Contract Registration &amp; Bidding Fees</t>
  </si>
  <si>
    <t>19</t>
  </si>
  <si>
    <t>Nasarawa Agricultural Development Prog</t>
  </si>
  <si>
    <t>Lumbering Fees</t>
  </si>
  <si>
    <t>Equipment Leasing Fees</t>
  </si>
  <si>
    <t>Livestock Services</t>
  </si>
  <si>
    <t>Registration &amp; Renewal Fees of Clubs &amp; Associations</t>
  </si>
  <si>
    <t>021502100100</t>
  </si>
  <si>
    <t>College of Agriculture, Lafia</t>
  </si>
  <si>
    <t>Contract Registration Fees</t>
  </si>
  <si>
    <t>School Fees</t>
  </si>
  <si>
    <t>Transcript Fees</t>
  </si>
  <si>
    <t>Post UTME Screening Fees</t>
  </si>
  <si>
    <t>051701800100</t>
  </si>
  <si>
    <t>Nasarawa State Polytechnic, Lafia</t>
  </si>
  <si>
    <t>Tuition  Fees</t>
  </si>
  <si>
    <t>Examination Fees</t>
  </si>
  <si>
    <t>Certificate Verification Fees</t>
  </si>
  <si>
    <t>Games Fees</t>
  </si>
  <si>
    <t>Identity Card</t>
  </si>
  <si>
    <t>Library Registration Fees</t>
  </si>
  <si>
    <t>Practical Fees</t>
  </si>
  <si>
    <t>20</t>
  </si>
  <si>
    <t>Admission Letter</t>
  </si>
  <si>
    <t>Utilities</t>
  </si>
  <si>
    <t>Medical Fees</t>
  </si>
  <si>
    <t>Caution Deposit</t>
  </si>
  <si>
    <t>Departmental Registration Fees</t>
  </si>
  <si>
    <t>Tender Fees</t>
  </si>
  <si>
    <t>Change of Course</t>
  </si>
  <si>
    <t>Reabsorption Fees</t>
  </si>
  <si>
    <t>Damages Fees</t>
  </si>
  <si>
    <t>Contractors Registration Fees</t>
  </si>
  <si>
    <t>Transcript i/is</t>
  </si>
  <si>
    <t>JAMB Registration Fees</t>
  </si>
  <si>
    <t>Genotype Test</t>
  </si>
  <si>
    <t>Student Insurance</t>
  </si>
  <si>
    <t>Library Development Levies</t>
  </si>
  <si>
    <t>IJMB Syllabus</t>
  </si>
  <si>
    <t>Induction Course</t>
  </si>
  <si>
    <t>SIWES Fees</t>
  </si>
  <si>
    <t>Log Book</t>
  </si>
  <si>
    <t>Statement of Result</t>
  </si>
  <si>
    <t>Registration Materials</t>
  </si>
  <si>
    <t>21</t>
  </si>
  <si>
    <t>Sanitary Fees</t>
  </si>
  <si>
    <t>Accreditation Fees</t>
  </si>
  <si>
    <t>Students Etrepreneurship Programme</t>
  </si>
  <si>
    <t>Collection of Original Certificate</t>
  </si>
  <si>
    <t>051701900100</t>
  </si>
  <si>
    <t>College of Education, Akwanga</t>
  </si>
  <si>
    <t>NCE Registration Fees</t>
  </si>
  <si>
    <t>Pre-NCE Registration Fees</t>
  </si>
  <si>
    <t>Long Vacation (LVT) Programme Registration Fees</t>
  </si>
  <si>
    <t>Degree (B.Ed) Registration Fees</t>
  </si>
  <si>
    <t>Diploma &amp; Certificates Programmes Registration Fees</t>
  </si>
  <si>
    <t>D.P.S. Registration Fees</t>
  </si>
  <si>
    <t>D.S.S. Registration Fees</t>
  </si>
  <si>
    <t>051702100100</t>
  </si>
  <si>
    <t xml:space="preserve"> Nasarawa State University, Keffi </t>
  </si>
  <si>
    <t>Undergraduate Registration Fees</t>
  </si>
  <si>
    <t>Postgraduate Registation Fees</t>
  </si>
  <si>
    <t>Preliminary Studies Fees</t>
  </si>
  <si>
    <t>22</t>
  </si>
  <si>
    <t>Sandwich Registration Fees</t>
  </si>
  <si>
    <t>Part-Time Degree Registration Fees</t>
  </si>
  <si>
    <t>Diploma &amp; Certificates Programmes Registration</t>
  </si>
  <si>
    <t>Other Internally Generated Revenues/ Internet Charges</t>
  </si>
  <si>
    <t>051700800100</t>
  </si>
  <si>
    <t>Bureau for ICT (Library Board)</t>
  </si>
  <si>
    <t>Registration of Guests &amp; ICT Training</t>
  </si>
  <si>
    <t xml:space="preserve">Fines - General  </t>
  </si>
  <si>
    <t>014800100100</t>
  </si>
  <si>
    <t>Nasarawa State Independent Electoral Commission</t>
  </si>
  <si>
    <t xml:space="preserve">Chairmanship Election for 13 Local Govt </t>
  </si>
  <si>
    <t>Councillorship Election for 13 Local Govt for 147 Wards in the State</t>
  </si>
  <si>
    <t>Miscellaneous Fines</t>
  </si>
  <si>
    <t>Environmental Sanitation Fines</t>
  </si>
  <si>
    <t>23</t>
  </si>
  <si>
    <t>Court Fines</t>
  </si>
  <si>
    <t>Vehicle Inspection Service Charges</t>
  </si>
  <si>
    <t>Motor Vehicle Servicing Charges</t>
  </si>
  <si>
    <t xml:space="preserve">Sales - General </t>
  </si>
  <si>
    <t>Fish Farm Sales</t>
  </si>
  <si>
    <t>Sales of Poultry Products</t>
  </si>
  <si>
    <t>Sales of Fertilizers</t>
  </si>
  <si>
    <t xml:space="preserve">Fish Seed Sales </t>
  </si>
  <si>
    <t>Tree Crops Seedling Sales</t>
  </si>
  <si>
    <t>Sales of Strategic Grains</t>
  </si>
  <si>
    <t>Sales of Recorded CDs</t>
  </si>
  <si>
    <t>Sales of Photographs</t>
  </si>
  <si>
    <t>Sales of Government Publications</t>
  </si>
  <si>
    <t>24</t>
  </si>
  <si>
    <t>Standard Indigenous Measure</t>
  </si>
  <si>
    <t>051705600100</t>
  </si>
  <si>
    <t>Scholarship Board</t>
  </si>
  <si>
    <t>Sales of Scholarship Forms</t>
  </si>
  <si>
    <t>051405500100</t>
  </si>
  <si>
    <t>Nasarawa State Rehabilitation Board</t>
  </si>
  <si>
    <t>Sales of Hand Crafts</t>
  </si>
  <si>
    <t>Peninsula Land Sales</t>
  </si>
  <si>
    <t>Koroduma Land Sales</t>
  </si>
  <si>
    <t>Race Course Layout Sales</t>
  </si>
  <si>
    <t>Printing &amp; Sales of Maps</t>
  </si>
  <si>
    <t>Hill Top GRA Lafia Land Sales</t>
  </si>
  <si>
    <t>Orange Market Karu Land Sales</t>
  </si>
  <si>
    <t>Sites &amp; Services Schemes Fee</t>
  </si>
  <si>
    <t>Lafia Layout Land Sales</t>
  </si>
  <si>
    <t>014700100100</t>
  </si>
  <si>
    <t>Civil Service Commission</t>
  </si>
  <si>
    <t>Sales of Application for Employment Forms</t>
  </si>
  <si>
    <t>Sales of Application Form for Conversion of Appointment</t>
  </si>
  <si>
    <t>Sales of Application Form for Transfer of Service</t>
  </si>
  <si>
    <t>25</t>
  </si>
  <si>
    <t>031801100100</t>
  </si>
  <si>
    <t>Judicial Service Commission</t>
  </si>
  <si>
    <t>Sales of Conversion Forms</t>
  </si>
  <si>
    <t>Sales of Transfer of Service Forms</t>
  </si>
  <si>
    <t>014600100100</t>
  </si>
  <si>
    <t>Local Government Service Commission</t>
  </si>
  <si>
    <t>Sales of Application Forms</t>
  </si>
  <si>
    <t>051705400100</t>
  </si>
  <si>
    <t>Teachers Service Commission</t>
  </si>
  <si>
    <t>Sales of Drugs</t>
  </si>
  <si>
    <t>Sales of Application Forms for New Clinics/Hospitals</t>
  </si>
  <si>
    <t>Sales of Aplication for Admission Forms for School of Nursing &amp; Midwifery</t>
  </si>
  <si>
    <t>Sales of Application for Admission Forms</t>
  </si>
  <si>
    <t>Student Hand Book</t>
  </si>
  <si>
    <t>26</t>
  </si>
  <si>
    <t>Sales of  Car Stickers (Hackney Permit)</t>
  </si>
  <si>
    <t>Sales of Forest Tree Seedlings</t>
  </si>
  <si>
    <t>Sales of Minerals Products</t>
  </si>
  <si>
    <t>011200400100</t>
  </si>
  <si>
    <t>House of Assembly Service Commission</t>
  </si>
  <si>
    <t>Office of the Secretary to the State Govt</t>
  </si>
  <si>
    <t>Sales of State Indigene Forms</t>
  </si>
  <si>
    <t>Sales of Condemned Store</t>
  </si>
  <si>
    <t>Sales of Boarded Assets</t>
  </si>
  <si>
    <t>05210200100</t>
  </si>
  <si>
    <t>Dalhatu Araf Specialist Hospital</t>
  </si>
  <si>
    <t>Sales of Folders</t>
  </si>
  <si>
    <t>27</t>
  </si>
  <si>
    <t>052110100100</t>
  </si>
  <si>
    <t>Sales of Folders &amp; Ante-Natal Cards (DRF)</t>
  </si>
  <si>
    <t>Sales of Drugs &amp; Surgicals (DRF)</t>
  </si>
  <si>
    <t>Sales of Finished Products - General</t>
  </si>
  <si>
    <t xml:space="preserve">Sales of Home Economic Products </t>
  </si>
  <si>
    <t>Sales of Admission Forms</t>
  </si>
  <si>
    <t>011103700100</t>
  </si>
  <si>
    <t>Muslim Pilgrims Welfare Board</t>
  </si>
  <si>
    <t>Sales of Pilgrims Application Forms</t>
  </si>
  <si>
    <t>Christian Pilgrims Welfare Board</t>
  </si>
  <si>
    <t>Sales of Laws of Nasarawa State</t>
  </si>
  <si>
    <t>051706500100</t>
  </si>
  <si>
    <t>Sales of Establishment Forms for Private Higher Institutions</t>
  </si>
  <si>
    <t>28</t>
  </si>
  <si>
    <t>Sales from Agro-Chemical, Seeds &amp; Equipment</t>
  </si>
  <si>
    <t>Sales from Seedlings</t>
  </si>
  <si>
    <t>Sales from Honey</t>
  </si>
  <si>
    <t>Sales from Palm Oil</t>
  </si>
  <si>
    <t>051705500100</t>
  </si>
  <si>
    <t>Ministry of Special Educ, Science &amp; Tech</t>
  </si>
  <si>
    <t>Sales of Production from Tech. Schools</t>
  </si>
  <si>
    <t>Sales of Practical Productions &amp; Handcrafts from Special Needs Schools</t>
  </si>
  <si>
    <t>Sales of Hand Book</t>
  </si>
  <si>
    <t>Sales of Employment Forms</t>
  </si>
  <si>
    <t>29</t>
  </si>
  <si>
    <t>I.D. Card</t>
  </si>
  <si>
    <t>Car Sticker</t>
  </si>
  <si>
    <t>Sales of Scraps</t>
  </si>
  <si>
    <t>Proceeds from Sales of Sites &amp; Services Scheme</t>
  </si>
  <si>
    <t>Sales of Government Assets</t>
  </si>
  <si>
    <t xml:space="preserve">Earnings - General </t>
  </si>
  <si>
    <t>Commercial Printing</t>
  </si>
  <si>
    <t>Hiring of Cultural Troupe</t>
  </si>
  <si>
    <t>Tourist Restaurant, Lafia</t>
  </si>
  <si>
    <t>Catering Services</t>
  </si>
  <si>
    <t>Hiring of Tractors/Agricultural Machineries</t>
  </si>
  <si>
    <t>30</t>
  </si>
  <si>
    <t>Nas State Environmental Protection Agency</t>
  </si>
  <si>
    <t>Earnings from Rent of Shops/Restaurant</t>
  </si>
  <si>
    <t>Earnings from Board of Survey</t>
  </si>
  <si>
    <t>Hiring of Compressor/Drilling Rig</t>
  </si>
  <si>
    <t>Earnings from Tanker Services</t>
  </si>
  <si>
    <t>Earnings from HDRF (Pharmacy)</t>
  </si>
  <si>
    <t>Earnings from Laboratory (Reagent)</t>
  </si>
  <si>
    <t>Earnings from Dental Consumables</t>
  </si>
  <si>
    <t xml:space="preserve">Earnings from Radiological Services </t>
  </si>
  <si>
    <t xml:space="preserve">Earnings from Hospital Services </t>
  </si>
  <si>
    <t>Earning from Laboratory Services (DRF)</t>
  </si>
  <si>
    <t>Earning from Opthalmic Services (Mat/Drugs DRF)</t>
  </si>
  <si>
    <t>Earning from Dental Services (Mat/Drugs DRF)</t>
  </si>
  <si>
    <t>Earning from X-Ray Services  (Mat/Drugs DRF)</t>
  </si>
  <si>
    <t>Earning from Ambulance Services (IGR)</t>
  </si>
  <si>
    <t>Earning from Deliveries (IGR)</t>
  </si>
  <si>
    <t>31</t>
  </si>
  <si>
    <t>Earning from Mortuary Services (IGR)</t>
  </si>
  <si>
    <t>Earning from Opthalmic Services (IGR)</t>
  </si>
  <si>
    <t>Earning from X-Ray Services (IGR)</t>
  </si>
  <si>
    <t>Earning from Dental Services (IGR)</t>
  </si>
  <si>
    <t>Earning from Laboratory Services (IGR)</t>
  </si>
  <si>
    <t>012300300100</t>
  </si>
  <si>
    <t>Nasarawa Broadcasting Service</t>
  </si>
  <si>
    <t>Radio Advertisements</t>
  </si>
  <si>
    <t>Television Advertisements</t>
  </si>
  <si>
    <t>Hiring of Road Construction Equipment</t>
  </si>
  <si>
    <t>Hiring of Crane</t>
  </si>
  <si>
    <t>025210300100</t>
  </si>
  <si>
    <t>Rural Water Supply &amp; Sanitation Agency</t>
  </si>
  <si>
    <t>Hiring of Geophysical Survey Equipment</t>
  </si>
  <si>
    <t>Hiring of Drilling Equipment</t>
  </si>
  <si>
    <t>Rehabilitation &amp; Flushing of Boreholes</t>
  </si>
  <si>
    <t>Water Quality Analysis Services</t>
  </si>
  <si>
    <t>32</t>
  </si>
  <si>
    <t>Earnings from Agro Forestry</t>
  </si>
  <si>
    <t>ICT Studio Business Centre</t>
  </si>
  <si>
    <t>Earnings from Consultancy</t>
  </si>
  <si>
    <t>Earnings from Resource Centre</t>
  </si>
  <si>
    <t>Earnings from Hair Salon</t>
  </si>
  <si>
    <t>Earnings from Orchard</t>
  </si>
  <si>
    <t>Earnings from Poultry Farm</t>
  </si>
  <si>
    <t>Earnings from Farm Produce</t>
  </si>
  <si>
    <t>Tractor Hiring</t>
  </si>
  <si>
    <t>Proceeds from Academic Gowns</t>
  </si>
  <si>
    <t>Hiring of Academic Gowns</t>
  </si>
  <si>
    <t>Students Training Centre</t>
  </si>
  <si>
    <t>Consultancy Services</t>
  </si>
  <si>
    <t>Requisition Materials</t>
  </si>
  <si>
    <t>ICT</t>
  </si>
  <si>
    <t>33</t>
  </si>
  <si>
    <t>Medical Services (Clinic)</t>
  </si>
  <si>
    <t>Hiring of College Halls/Facilities</t>
  </si>
  <si>
    <t>Consultancy Services (Works/Training)</t>
  </si>
  <si>
    <t>Donations Received</t>
  </si>
  <si>
    <t>Commercial Transport Unit</t>
  </si>
  <si>
    <t>Proceeds from Development Control</t>
  </si>
  <si>
    <t xml:space="preserve">Rent on Government Buildings - General  </t>
  </si>
  <si>
    <t>Nasarawa State Liaison Office, Victoria Island, Lagos</t>
  </si>
  <si>
    <t>New Nasarawa State Liaison Office, Abuja</t>
  </si>
  <si>
    <t>Nasarawa State Liaison Office, Jos</t>
  </si>
  <si>
    <t>Nasarawa State Liaison Office, Kaduna</t>
  </si>
  <si>
    <t>Charges on Lafia City Square</t>
  </si>
  <si>
    <t>Lease of Keffi Hotel</t>
  </si>
  <si>
    <t>Nasarawa State Integrated Park, Shabu</t>
  </si>
  <si>
    <t>City Hall, Lafia</t>
  </si>
  <si>
    <t>34</t>
  </si>
  <si>
    <t>012500100100</t>
  </si>
  <si>
    <t>Office of the Head of Civil Service</t>
  </si>
  <si>
    <t>Rent from Government Residential Quarters</t>
  </si>
  <si>
    <t>Rent from Guest House</t>
  </si>
  <si>
    <t>Use of Hall - Ibrahim Abacha Youth Centre, Lafia</t>
  </si>
  <si>
    <t>Rents from Other Youth Centres</t>
  </si>
  <si>
    <t>Guest House Services</t>
  </si>
  <si>
    <t>Rent from Staff Quarters</t>
  </si>
  <si>
    <t>Rent from Divisional Engineers' Quarters</t>
  </si>
  <si>
    <t>Rent on Land &amp; Others - General</t>
  </si>
  <si>
    <t>Ground Rent</t>
  </si>
  <si>
    <t xml:space="preserve">Premium on Certificate of Occupancy </t>
  </si>
  <si>
    <t>35</t>
  </si>
  <si>
    <t>Ground Rent from Mini Market</t>
  </si>
  <si>
    <t>Repayments - General</t>
  </si>
  <si>
    <t>Motor Vehicle Loan Repayment</t>
  </si>
  <si>
    <t>Furniture Loan Repayment</t>
  </si>
  <si>
    <t>Outstanding (62.5%) Paris Club Refund</t>
  </si>
  <si>
    <t>Expected Paris Club Refund from Plateau State</t>
  </si>
  <si>
    <t>Recovery of Federal Govt Workers PAYE</t>
  </si>
  <si>
    <t>Recovery of Taxes from Banks</t>
  </si>
  <si>
    <t>Investment Income</t>
  </si>
  <si>
    <t>Interests/Dividends on Government Investment</t>
  </si>
  <si>
    <t>36</t>
  </si>
  <si>
    <t>Domestic/Foreign Aid &amp; Grants</t>
  </si>
  <si>
    <t>Aid &amp; Grants</t>
  </si>
  <si>
    <t>Domestic Grants</t>
  </si>
  <si>
    <t>Nas State Universal Basic Education Board</t>
  </si>
  <si>
    <t>UBEC Matching Grant</t>
  </si>
  <si>
    <t>011100500100</t>
  </si>
  <si>
    <t>Office of the SSA to His Excellency on SDGs</t>
  </si>
  <si>
    <t>SDGs-CGS</t>
  </si>
  <si>
    <t>Performance Based Financing (PBF) to General Hospitals</t>
  </si>
  <si>
    <t>Decentralised Facility Financing (DFF) to General Hospitals</t>
  </si>
  <si>
    <t>National Health Insurance Scheme (NHIS) to General Hospitals</t>
  </si>
  <si>
    <t>PRO - Health</t>
  </si>
  <si>
    <t>IHVN</t>
  </si>
  <si>
    <t>National Social Investment Programmes (SOCU, SCTU, N-POWER, HGSF)</t>
  </si>
  <si>
    <t>37</t>
  </si>
  <si>
    <t>UBE (Federal)</t>
  </si>
  <si>
    <t>TETFund</t>
  </si>
  <si>
    <t>TETFund Intervention (Federal)</t>
  </si>
  <si>
    <t>TETFund Intervention</t>
  </si>
  <si>
    <t>Foreign Grants</t>
  </si>
  <si>
    <t>CSDA</t>
  </si>
  <si>
    <t xml:space="preserve">UNICEF Intervention </t>
  </si>
  <si>
    <t>052100300100</t>
  </si>
  <si>
    <t>Primary Healthcare Development Agency</t>
  </si>
  <si>
    <t>Performance Bonus (Disbursement Linked Indicators)</t>
  </si>
  <si>
    <t>38</t>
  </si>
  <si>
    <t>Save One Million Lives (SMOL) Programme</t>
  </si>
  <si>
    <t>Nigeria Erosion &amp; Water Shed Management Project  (NEWMAP)</t>
  </si>
  <si>
    <t>Reducing Emissions from Degradation &amp; Deforestation (REDD+)</t>
  </si>
  <si>
    <t>Bilingual Education Programme</t>
  </si>
  <si>
    <t>39</t>
  </si>
  <si>
    <t>Capital Development Fund (CDF) Receipts</t>
  </si>
  <si>
    <t>Other Capital Receipts</t>
  </si>
  <si>
    <t>02200100100</t>
  </si>
  <si>
    <t>Opening Balance</t>
  </si>
  <si>
    <t>Loans/Borrowing Receipts</t>
  </si>
  <si>
    <t xml:space="preserve">Domestic Loans/Borrowings Receipt </t>
  </si>
  <si>
    <t xml:space="preserve">Loan </t>
  </si>
  <si>
    <t>Bonds</t>
  </si>
  <si>
    <t>Budget Support Facility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</si>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</sst>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0" fontId="2" fillId="0" borderId="0" xfId="0" applyFont="1" applyFill="1"/>
    <xf numFmtId="165" fontId="5" fillId="0" borderId="0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vertical="top"/>
    </xf>
    <xf numFmtId="164" fontId="7" fillId="0" borderId="0" xfId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165" fontId="8" fillId="3" borderId="1" xfId="1" applyNumberFormat="1" applyFont="1" applyFill="1" applyBorder="1" applyAlignment="1">
      <alignment vertical="top" wrapText="1"/>
    </xf>
    <xf numFmtId="164" fontId="8" fillId="3" borderId="5" xfId="1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2" xfId="0" quotePrefix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top" wrapText="1"/>
    </xf>
    <xf numFmtId="164" fontId="8" fillId="0" borderId="0" xfId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0" fontId="2" fillId="4" borderId="4" xfId="0" quotePrefix="1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165" fontId="8" fillId="4" borderId="1" xfId="1" applyNumberFormat="1" applyFont="1" applyFill="1" applyBorder="1" applyAlignment="1">
      <alignment vertical="top" wrapText="1"/>
    </xf>
    <xf numFmtId="164" fontId="8" fillId="4" borderId="1" xfId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vertical="top" wrapText="1"/>
    </xf>
    <xf numFmtId="164" fontId="2" fillId="0" borderId="6" xfId="1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7" xfId="0" quotePrefix="1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165" fontId="2" fillId="0" borderId="10" xfId="1" applyNumberFormat="1" applyFont="1" applyFill="1" applyBorder="1" applyAlignment="1">
      <alignment vertical="top" wrapText="1"/>
    </xf>
    <xf numFmtId="164" fontId="2" fillId="0" borderId="8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165" fontId="2" fillId="0" borderId="1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164" fontId="8" fillId="0" borderId="1" xfId="1" quotePrefix="1" applyFont="1" applyFill="1" applyBorder="1" applyAlignment="1">
      <alignment horizontal="center" vertical="top" wrapText="1"/>
    </xf>
    <xf numFmtId="165" fontId="8" fillId="0" borderId="1" xfId="1" quotePrefix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vertical="top" wrapText="1"/>
    </xf>
    <xf numFmtId="164" fontId="8" fillId="0" borderId="0" xfId="1" quotePrefix="1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vertical="center"/>
    </xf>
    <xf numFmtId="165" fontId="8" fillId="0" borderId="0" xfId="1" quotePrefix="1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left" vertical="top" wrapText="1"/>
    </xf>
    <xf numFmtId="0" fontId="8" fillId="3" borderId="5" xfId="1" applyNumberFormat="1" applyFont="1" applyFill="1" applyBorder="1" applyAlignment="1">
      <alignment horizontal="left" vertical="top" wrapText="1"/>
    </xf>
    <xf numFmtId="165" fontId="8" fillId="3" borderId="5" xfId="1" applyNumberFormat="1" applyFont="1" applyFill="1" applyBorder="1" applyAlignment="1">
      <alignment horizontal="left" vertical="top" wrapText="1"/>
    </xf>
    <xf numFmtId="164" fontId="8" fillId="3" borderId="1" xfId="1" applyFont="1" applyFill="1" applyBorder="1" applyAlignment="1">
      <alignment horizontal="left" vertical="top" wrapText="1"/>
    </xf>
    <xf numFmtId="165" fontId="8" fillId="3" borderId="11" xfId="1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8" fillId="0" borderId="2" xfId="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165" fontId="8" fillId="0" borderId="0" xfId="1" applyNumberFormat="1" applyFont="1" applyFill="1" applyBorder="1" applyAlignment="1">
      <alignment horizontal="left" vertical="top" wrapText="1"/>
    </xf>
    <xf numFmtId="164" fontId="8" fillId="0" borderId="6" xfId="1" applyFont="1" applyFill="1" applyBorder="1" applyAlignment="1">
      <alignment horizontal="left" vertical="top" wrapText="1"/>
    </xf>
    <xf numFmtId="165" fontId="8" fillId="0" borderId="3" xfId="1" applyNumberFormat="1" applyFont="1" applyFill="1" applyBorder="1" applyAlignment="1">
      <alignment horizontal="left" vertical="top" wrapText="1"/>
    </xf>
    <xf numFmtId="0" fontId="8" fillId="4" borderId="4" xfId="1" applyNumberFormat="1" applyFont="1" applyFill="1" applyBorder="1" applyAlignment="1">
      <alignment horizontal="left" vertical="top" wrapText="1"/>
    </xf>
    <xf numFmtId="0" fontId="8" fillId="4" borderId="5" xfId="1" applyNumberFormat="1" applyFont="1" applyFill="1" applyBorder="1" applyAlignment="1">
      <alignment horizontal="left" vertical="top" wrapText="1"/>
    </xf>
    <xf numFmtId="165" fontId="8" fillId="4" borderId="5" xfId="1" applyNumberFormat="1" applyFont="1" applyFill="1" applyBorder="1" applyAlignment="1">
      <alignment horizontal="left" vertical="top" wrapText="1"/>
    </xf>
    <xf numFmtId="164" fontId="8" fillId="4" borderId="1" xfId="1" applyFont="1" applyFill="1" applyBorder="1" applyAlignment="1">
      <alignment horizontal="left" vertical="top" wrapText="1"/>
    </xf>
    <xf numFmtId="165" fontId="8" fillId="4" borderId="11" xfId="1" applyNumberFormat="1" applyFont="1" applyFill="1" applyBorder="1" applyAlignment="1">
      <alignment horizontal="left" vertical="top" wrapText="1"/>
    </xf>
    <xf numFmtId="164" fontId="2" fillId="0" borderId="2" xfId="1" quotePrefix="1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left" vertical="top" wrapText="1"/>
    </xf>
    <xf numFmtId="164" fontId="2" fillId="0" borderId="6" xfId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/>
    </xf>
    <xf numFmtId="0" fontId="2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65" fontId="8" fillId="0" borderId="1" xfId="1" applyNumberFormat="1" applyFont="1" applyFill="1" applyBorder="1" applyAlignment="1">
      <alignment vertical="top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5" fontId="8" fillId="0" borderId="12" xfId="1" applyNumberFormat="1" applyFont="1" applyFill="1" applyBorder="1" applyAlignment="1">
      <alignment vertical="top"/>
    </xf>
    <xf numFmtId="0" fontId="2" fillId="0" borderId="7" xfId="1" quotePrefix="1" applyNumberFormat="1" applyFont="1" applyFill="1" applyBorder="1" applyAlignment="1">
      <alignment horizontal="left" vertical="top"/>
    </xf>
    <xf numFmtId="0" fontId="2" fillId="0" borderId="9" xfId="1" applyNumberFormat="1" applyFont="1" applyFill="1" applyBorder="1" applyAlignment="1">
      <alignment horizontal="left" vertical="top" wrapText="1"/>
    </xf>
    <xf numFmtId="165" fontId="2" fillId="0" borderId="9" xfId="1" applyNumberFormat="1" applyFont="1" applyFill="1" applyBorder="1" applyAlignment="1">
      <alignment vertical="top" wrapText="1"/>
    </xf>
    <xf numFmtId="0" fontId="2" fillId="0" borderId="8" xfId="1" quotePrefix="1" applyNumberFormat="1" applyFont="1" applyFill="1" applyBorder="1" applyAlignment="1">
      <alignment horizontal="left" vertical="top"/>
    </xf>
    <xf numFmtId="0" fontId="2" fillId="0" borderId="8" xfId="1" applyNumberFormat="1" applyFont="1" applyFill="1" applyBorder="1" applyAlignment="1">
      <alignment horizontal="left" vertical="top" wrapText="1"/>
    </xf>
    <xf numFmtId="165" fontId="8" fillId="0" borderId="8" xfId="1" applyNumberFormat="1" applyFont="1" applyFill="1" applyBorder="1" applyAlignment="1">
      <alignment vertical="top" wrapText="1"/>
    </xf>
    <xf numFmtId="164" fontId="8" fillId="0" borderId="8" xfId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/>
    </xf>
    <xf numFmtId="165" fontId="8" fillId="0" borderId="6" xfId="1" applyNumberFormat="1" applyFont="1" applyFill="1" applyBorder="1" applyAlignment="1">
      <alignment vertical="top" wrapText="1"/>
    </xf>
    <xf numFmtId="164" fontId="8" fillId="0" borderId="6" xfId="1" applyFont="1" applyFill="1" applyBorder="1" applyAlignment="1">
      <alignment vertical="top" wrapText="1"/>
    </xf>
    <xf numFmtId="164" fontId="8" fillId="0" borderId="3" xfId="1" applyFont="1" applyFill="1" applyBorder="1" applyAlignment="1">
      <alignment vertical="top"/>
    </xf>
    <xf numFmtId="0" fontId="8" fillId="3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left" vertical="top" wrapText="1"/>
    </xf>
    <xf numFmtId="165" fontId="8" fillId="4" borderId="1" xfId="1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/>
    </xf>
    <xf numFmtId="165" fontId="2" fillId="0" borderId="9" xfId="1" applyNumberFormat="1" applyFont="1" applyFill="1" applyBorder="1" applyAlignment="1">
      <alignment horizontal="left" vertical="top" wrapText="1"/>
    </xf>
    <xf numFmtId="164" fontId="2" fillId="0" borderId="8" xfId="1" applyFont="1" applyFill="1" applyBorder="1" applyAlignment="1">
      <alignment horizontal="left" vertical="top" wrapText="1"/>
    </xf>
    <xf numFmtId="165" fontId="2" fillId="0" borderId="10" xfId="1" applyNumberFormat="1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left" vertical="top"/>
    </xf>
    <xf numFmtId="0" fontId="8" fillId="0" borderId="0" xfId="0" quotePrefix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left" vertical="top" wrapText="1"/>
    </xf>
    <xf numFmtId="164" fontId="2" fillId="0" borderId="0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164" fontId="8" fillId="0" borderId="1" xfId="1" applyFont="1" applyFill="1" applyBorder="1" applyAlignment="1">
      <alignment vertical="top"/>
    </xf>
    <xf numFmtId="0" fontId="8" fillId="0" borderId="1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164" fontId="8" fillId="0" borderId="0" xfId="1" applyFont="1" applyFill="1" applyBorder="1" applyAlignment="1">
      <alignment vertical="top"/>
    </xf>
    <xf numFmtId="0" fontId="2" fillId="0" borderId="1" xfId="0" quotePrefix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164" fontId="8" fillId="0" borderId="1" xfId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top"/>
    </xf>
    <xf numFmtId="164" fontId="2" fillId="0" borderId="6" xfId="1" applyFont="1" applyFill="1" applyBorder="1" applyAlignment="1">
      <alignment vertical="top"/>
    </xf>
    <xf numFmtId="165" fontId="2" fillId="0" borderId="3" xfId="1" applyNumberFormat="1" applyFont="1" applyFill="1" applyBorder="1" applyAlignment="1">
      <alignment vertical="top"/>
    </xf>
    <xf numFmtId="164" fontId="8" fillId="0" borderId="6" xfId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/>
    </xf>
    <xf numFmtId="0" fontId="8" fillId="0" borderId="0" xfId="0" applyFont="1" applyFill="1" applyBorder="1"/>
    <xf numFmtId="0" fontId="8" fillId="0" borderId="12" xfId="0" quotePrefix="1" applyFont="1" applyFill="1" applyBorder="1" applyAlignment="1">
      <alignment horizontal="left" vertical="top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left" vertical="top" wrapText="1"/>
    </xf>
    <xf numFmtId="165" fontId="8" fillId="0" borderId="12" xfId="1" applyNumberFormat="1" applyFont="1" applyFill="1" applyBorder="1" applyAlignment="1">
      <alignment vertical="top" wrapText="1"/>
    </xf>
    <xf numFmtId="164" fontId="8" fillId="0" borderId="12" xfId="1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horizontal="left" vertical="top" wrapText="1"/>
    </xf>
    <xf numFmtId="164" fontId="8" fillId="0" borderId="1" xfId="1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165" fontId="8" fillId="0" borderId="0" xfId="1" quotePrefix="1" applyNumberFormat="1" applyFont="1" applyFill="1" applyBorder="1" applyAlignment="1">
      <alignment horizontal="center" vertical="top"/>
    </xf>
    <xf numFmtId="165" fontId="8" fillId="0" borderId="12" xfId="1" quotePrefix="1" applyNumberFormat="1" applyFont="1" applyFill="1" applyBorder="1" applyAlignment="1">
      <alignment horizontal="center"/>
    </xf>
    <xf numFmtId="164" fontId="8" fillId="0" borderId="12" xfId="1" quotePrefix="1" applyFont="1" applyFill="1" applyBorder="1" applyAlignment="1">
      <alignment horizontal="center" vertical="top"/>
    </xf>
    <xf numFmtId="164" fontId="2" fillId="0" borderId="6" xfId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165" fontId="8" fillId="0" borderId="5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165" fontId="8" fillId="0" borderId="6" xfId="1" quotePrefix="1" applyNumberFormat="1" applyFont="1" applyFill="1" applyBorder="1" applyAlignment="1">
      <alignment horizontal="center"/>
    </xf>
    <xf numFmtId="164" fontId="8" fillId="0" borderId="6" xfId="1" quotePrefix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2" fillId="0" borderId="6" xfId="0" quotePrefix="1" applyFont="1" applyFill="1" applyBorder="1" applyAlignment="1">
      <alignment horizontal="left" vertical="top"/>
    </xf>
    <xf numFmtId="0" fontId="2" fillId="0" borderId="8" xfId="0" quotePrefix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 wrapText="1"/>
    </xf>
    <xf numFmtId="165" fontId="8" fillId="0" borderId="14" xfId="1" applyNumberFormat="1" applyFont="1" applyFill="1" applyBorder="1" applyAlignment="1">
      <alignment horizontal="center" vertical="top"/>
    </xf>
    <xf numFmtId="164" fontId="8" fillId="0" borderId="12" xfId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top" wrapText="1"/>
    </xf>
    <xf numFmtId="165" fontId="8" fillId="0" borderId="12" xfId="1" applyNumberFormat="1" applyFont="1" applyFill="1" applyBorder="1" applyAlignment="1">
      <alignment horizontal="center" vertical="top"/>
    </xf>
    <xf numFmtId="164" fontId="8" fillId="0" borderId="0" xfId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vertical="top"/>
    </xf>
    <xf numFmtId="0" fontId="2" fillId="0" borderId="14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right" vertical="top"/>
    </xf>
    <xf numFmtId="165" fontId="8" fillId="0" borderId="14" xfId="1" applyNumberFormat="1" applyFont="1" applyFill="1" applyBorder="1" applyAlignment="1">
      <alignment vertical="top"/>
    </xf>
    <xf numFmtId="164" fontId="8" fillId="0" borderId="14" xfId="1" applyFont="1" applyFill="1" applyBorder="1" applyAlignment="1">
      <alignment vertical="top"/>
    </xf>
    <xf numFmtId="0" fontId="2" fillId="0" borderId="13" xfId="0" quotePrefix="1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 wrapText="1"/>
    </xf>
    <xf numFmtId="164" fontId="8" fillId="0" borderId="12" xfId="1" applyFont="1" applyFill="1" applyBorder="1" applyAlignment="1">
      <alignment vertical="top"/>
    </xf>
    <xf numFmtId="0" fontId="8" fillId="0" borderId="7" xfId="0" quotePrefix="1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8" fillId="0" borderId="10" xfId="1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8" fillId="0" borderId="6" xfId="0" quotePrefix="1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horizontal="center" vertical="top"/>
    </xf>
    <xf numFmtId="165" fontId="8" fillId="0" borderId="0" xfId="1" quotePrefix="1" applyNumberFormat="1" applyFont="1" applyFill="1" applyBorder="1" applyAlignment="1">
      <alignment horizontal="center"/>
    </xf>
    <xf numFmtId="0" fontId="8" fillId="0" borderId="8" xfId="0" quotePrefix="1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 wrapText="1"/>
    </xf>
    <xf numFmtId="165" fontId="8" fillId="0" borderId="12" xfId="1" applyNumberFormat="1" applyFont="1" applyFill="1" applyBorder="1" applyAlignment="1">
      <alignment horizontal="left" vertical="top" wrapText="1"/>
    </xf>
    <xf numFmtId="164" fontId="8" fillId="0" borderId="12" xfId="1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3" xfId="1" applyNumberFormat="1" applyFont="1" applyFill="1" applyBorder="1" applyAlignment="1">
      <alignment horizontal="left" vertical="top"/>
    </xf>
    <xf numFmtId="165" fontId="2" fillId="0" borderId="9" xfId="1" applyNumberFormat="1" applyFont="1" applyFill="1" applyBorder="1" applyAlignment="1">
      <alignment horizontal="left" vertical="top"/>
    </xf>
    <xf numFmtId="165" fontId="2" fillId="0" borderId="10" xfId="1" applyNumberFormat="1" applyFont="1" applyFill="1" applyBorder="1" applyAlignment="1">
      <alignment horizontal="left" vertical="top"/>
    </xf>
    <xf numFmtId="165" fontId="8" fillId="0" borderId="1" xfId="1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/>
    </xf>
    <xf numFmtId="165" fontId="2" fillId="0" borderId="10" xfId="1" applyNumberFormat="1" applyFont="1" applyFill="1" applyBorder="1" applyAlignment="1">
      <alignment vertical="top"/>
    </xf>
    <xf numFmtId="164" fontId="2" fillId="0" borderId="8" xfId="1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/>
    </xf>
    <xf numFmtId="164" fontId="2" fillId="0" borderId="6" xfId="1" applyFont="1" applyFill="1" applyBorder="1" applyAlignment="1">
      <alignment horizontal="left" vertical="top"/>
    </xf>
    <xf numFmtId="164" fontId="8" fillId="0" borderId="1" xfId="1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/>
    </xf>
    <xf numFmtId="165" fontId="8" fillId="0" borderId="9" xfId="1" applyNumberFormat="1" applyFont="1" applyFill="1" applyBorder="1" applyAlignment="1">
      <alignment horizontal="left" vertical="top"/>
    </xf>
    <xf numFmtId="164" fontId="8" fillId="0" borderId="8" xfId="1" applyFont="1" applyFill="1" applyBorder="1" applyAlignment="1">
      <alignment horizontal="left" vertical="top"/>
    </xf>
    <xf numFmtId="165" fontId="8" fillId="0" borderId="10" xfId="1" applyNumberFormat="1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165" fontId="8" fillId="0" borderId="4" xfId="1" applyNumberFormat="1" applyFont="1" applyFill="1" applyBorder="1" applyAlignment="1">
      <alignment horizontal="left" vertical="top"/>
    </xf>
    <xf numFmtId="165" fontId="8" fillId="0" borderId="11" xfId="1" applyNumberFormat="1" applyFont="1" applyFill="1" applyBorder="1" applyAlignment="1">
      <alignment horizontal="left" vertical="top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/>
    </xf>
    <xf numFmtId="165" fontId="8" fillId="0" borderId="14" xfId="1" applyNumberFormat="1" applyFont="1" applyFill="1" applyBorder="1" applyAlignment="1">
      <alignment horizontal="left" vertical="top"/>
    </xf>
    <xf numFmtId="165" fontId="8" fillId="0" borderId="12" xfId="1" applyNumberFormat="1" applyFont="1" applyFill="1" applyBorder="1" applyAlignment="1">
      <alignment horizontal="left" vertical="top"/>
    </xf>
    <xf numFmtId="164" fontId="8" fillId="0" borderId="12" xfId="1" applyFont="1" applyFill="1" applyBorder="1" applyAlignment="1">
      <alignment horizontal="left" vertical="top"/>
    </xf>
    <xf numFmtId="165" fontId="8" fillId="0" borderId="15" xfId="1" applyNumberFormat="1" applyFont="1" applyFill="1" applyBorder="1" applyAlignment="1">
      <alignment horizontal="left" vertical="top"/>
    </xf>
    <xf numFmtId="165" fontId="2" fillId="0" borderId="6" xfId="1" applyNumberFormat="1" applyFont="1" applyFill="1" applyBorder="1" applyAlignment="1">
      <alignment horizontal="left" vertical="top"/>
    </xf>
    <xf numFmtId="165" fontId="2" fillId="0" borderId="14" xfId="1" applyNumberFormat="1" applyFont="1" applyFill="1" applyBorder="1" applyAlignment="1">
      <alignment horizontal="left" vertical="top"/>
    </xf>
    <xf numFmtId="165" fontId="2" fillId="0" borderId="12" xfId="1" applyNumberFormat="1" applyFont="1" applyFill="1" applyBorder="1" applyAlignment="1">
      <alignment horizontal="left" vertical="top"/>
    </xf>
    <xf numFmtId="164" fontId="2" fillId="0" borderId="12" xfId="1" applyFont="1" applyFill="1" applyBorder="1" applyAlignment="1">
      <alignment horizontal="left" vertical="top"/>
    </xf>
    <xf numFmtId="165" fontId="2" fillId="0" borderId="15" xfId="1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165" fontId="2" fillId="0" borderId="8" xfId="1" applyNumberFormat="1" applyFont="1" applyFill="1" applyBorder="1" applyAlignment="1">
      <alignment horizontal="left" vertical="top"/>
    </xf>
    <xf numFmtId="164" fontId="2" fillId="0" borderId="8" xfId="1" applyFont="1" applyFill="1" applyBorder="1" applyAlignment="1">
      <alignment horizontal="left" vertical="top"/>
    </xf>
    <xf numFmtId="165" fontId="8" fillId="2" borderId="12" xfId="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/>
    </xf>
    <xf numFmtId="165" fontId="2" fillId="0" borderId="5" xfId="1" applyNumberFormat="1" applyFont="1" applyFill="1" applyBorder="1" applyAlignment="1">
      <alignment horizontal="left" vertical="top"/>
    </xf>
    <xf numFmtId="165" fontId="2" fillId="0" borderId="1" xfId="1" applyNumberFormat="1" applyFont="1" applyFill="1" applyBorder="1" applyAlignment="1">
      <alignment horizontal="left" vertical="top"/>
    </xf>
    <xf numFmtId="165" fontId="8" fillId="0" borderId="5" xfId="1" applyNumberFormat="1" applyFont="1" applyFill="1" applyBorder="1" applyAlignment="1">
      <alignment horizontal="left" vertical="top"/>
    </xf>
    <xf numFmtId="165" fontId="2" fillId="0" borderId="6" xfId="1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165" fontId="2" fillId="0" borderId="1" xfId="1" applyNumberFormat="1" applyFont="1" applyFill="1" applyBorder="1" applyAlignment="1">
      <alignment vertical="top"/>
    </xf>
    <xf numFmtId="164" fontId="2" fillId="0" borderId="1" xfId="1" applyFont="1" applyFill="1" applyBorder="1" applyAlignment="1">
      <alignment vertical="top"/>
    </xf>
    <xf numFmtId="165" fontId="8" fillId="0" borderId="4" xfId="1" applyNumberFormat="1" applyFont="1" applyFill="1" applyBorder="1" applyAlignment="1">
      <alignment vertical="top"/>
    </xf>
    <xf numFmtId="165" fontId="8" fillId="0" borderId="11" xfId="1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left" vertical="top" wrapText="1"/>
    </xf>
    <xf numFmtId="165" fontId="8" fillId="0" borderId="5" xfId="1" applyNumberFormat="1" applyFont="1" applyFill="1" applyBorder="1" applyAlignment="1">
      <alignment vertical="top"/>
    </xf>
    <xf numFmtId="165" fontId="8" fillId="4" borderId="5" xfId="1" applyNumberFormat="1" applyFont="1" applyFill="1" applyBorder="1" applyAlignment="1">
      <alignment vertical="top" wrapText="1"/>
    </xf>
    <xf numFmtId="0" fontId="2" fillId="0" borderId="12" xfId="0" quotePrefix="1" applyFont="1" applyFill="1" applyBorder="1" applyAlignment="1">
      <alignment horizontal="left" vertical="top"/>
    </xf>
    <xf numFmtId="164" fontId="8" fillId="0" borderId="0" xfId="1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/>
    </xf>
    <xf numFmtId="0" fontId="8" fillId="0" borderId="13" xfId="0" quotePrefix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 wrapText="1"/>
    </xf>
    <xf numFmtId="165" fontId="8" fillId="0" borderId="14" xfId="1" applyNumberFormat="1" applyFont="1" applyFill="1" applyBorder="1" applyAlignment="1">
      <alignment vertical="top" wrapText="1"/>
    </xf>
    <xf numFmtId="165" fontId="8" fillId="0" borderId="15" xfId="1" applyNumberFormat="1" applyFont="1" applyFill="1" applyBorder="1" applyAlignment="1">
      <alignment vertical="top" wrapText="1"/>
    </xf>
    <xf numFmtId="165" fontId="2" fillId="0" borderId="9" xfId="1" applyNumberFormat="1" applyFont="1" applyFill="1" applyBorder="1" applyAlignment="1">
      <alignment vertical="top"/>
    </xf>
    <xf numFmtId="0" fontId="8" fillId="0" borderId="8" xfId="0" applyFont="1" applyFill="1" applyBorder="1" applyAlignment="1">
      <alignment horizontal="left" vertical="top"/>
    </xf>
    <xf numFmtId="165" fontId="8" fillId="0" borderId="8" xfId="1" applyNumberFormat="1" applyFont="1" applyFill="1" applyBorder="1" applyAlignment="1">
      <alignment vertical="top"/>
    </xf>
    <xf numFmtId="0" fontId="8" fillId="0" borderId="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165" fontId="8" fillId="0" borderId="9" xfId="1" applyNumberFormat="1" applyFont="1" applyFill="1" applyBorder="1" applyAlignment="1">
      <alignment vertical="top"/>
    </xf>
    <xf numFmtId="164" fontId="8" fillId="0" borderId="8" xfId="1" applyFont="1" applyFill="1" applyBorder="1" applyAlignment="1">
      <alignment vertical="top"/>
    </xf>
    <xf numFmtId="165" fontId="8" fillId="0" borderId="10" xfId="1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" fillId="0" borderId="2" xfId="0" quotePrefix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left" vertical="top" wrapText="1"/>
    </xf>
    <xf numFmtId="165" fontId="8" fillId="0" borderId="1" xfId="1" applyNumberFormat="1" applyFont="1" applyFill="1" applyBorder="1" applyAlignment="1">
      <alignment horizontal="center" vertical="top"/>
    </xf>
    <xf numFmtId="165" fontId="8" fillId="0" borderId="3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center" vertical="top"/>
    </xf>
    <xf numFmtId="164" fontId="2" fillId="0" borderId="6" xfId="1" applyFont="1" applyFill="1" applyBorder="1" applyAlignment="1">
      <alignment horizontal="center" vertical="top"/>
    </xf>
    <xf numFmtId="164" fontId="8" fillId="0" borderId="1" xfId="1" applyFont="1" applyFill="1" applyBorder="1" applyAlignment="1">
      <alignment horizontal="center" vertical="top"/>
    </xf>
    <xf numFmtId="165" fontId="2" fillId="0" borderId="12" xfId="1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164" fontId="8" fillId="0" borderId="5" xfId="1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165" fontId="2" fillId="0" borderId="8" xfId="1" applyNumberFormat="1" applyFont="1" applyFill="1" applyBorder="1" applyAlignment="1">
      <alignment vertical="top"/>
    </xf>
    <xf numFmtId="164" fontId="2" fillId="0" borderId="9" xfId="1" applyFont="1" applyFill="1" applyBorder="1" applyAlignment="1">
      <alignment vertical="top"/>
    </xf>
    <xf numFmtId="165" fontId="2" fillId="0" borderId="14" xfId="1" applyNumberFormat="1" applyFont="1" applyFill="1" applyBorder="1" applyAlignment="1">
      <alignment vertical="top"/>
    </xf>
    <xf numFmtId="164" fontId="2" fillId="0" borderId="12" xfId="1" applyFont="1" applyFill="1" applyBorder="1" applyAlignment="1">
      <alignment vertical="top"/>
    </xf>
    <xf numFmtId="165" fontId="2" fillId="0" borderId="15" xfId="1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165" fontId="8" fillId="0" borderId="3" xfId="1" applyNumberFormat="1" applyFont="1" applyFill="1" applyBorder="1" applyAlignment="1">
      <alignment horizontal="left" vertical="top"/>
    </xf>
    <xf numFmtId="164" fontId="8" fillId="0" borderId="6" xfId="1" applyFont="1" applyFill="1" applyBorder="1" applyAlignment="1">
      <alignment horizontal="left" vertical="top"/>
    </xf>
    <xf numFmtId="49" fontId="2" fillId="0" borderId="2" xfId="0" quotePrefix="1" applyNumberFormat="1" applyFont="1" applyFill="1" applyBorder="1" applyAlignment="1">
      <alignment horizontal="left" vertical="top" wrapText="1"/>
    </xf>
    <xf numFmtId="49" fontId="2" fillId="0" borderId="7" xfId="0" quotePrefix="1" applyNumberFormat="1" applyFont="1" applyFill="1" applyBorder="1" applyAlignment="1">
      <alignment horizontal="left" vertical="top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164" fontId="2" fillId="0" borderId="0" xfId="1" applyFont="1" applyFill="1" applyBorder="1" applyAlignment="1">
      <alignment vertical="top"/>
    </xf>
    <xf numFmtId="0" fontId="2" fillId="0" borderId="5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left" vertical="top"/>
    </xf>
    <xf numFmtId="165" fontId="2" fillId="0" borderId="12" xfId="1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165" fontId="2" fillId="0" borderId="5" xfId="1" applyNumberFormat="1" applyFont="1" applyFill="1" applyBorder="1" applyAlignment="1">
      <alignment vertical="top"/>
    </xf>
    <xf numFmtId="165" fontId="8" fillId="0" borderId="1" xfId="1" quotePrefix="1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left" vertical="top" wrapText="1"/>
    </xf>
    <xf numFmtId="165" fontId="2" fillId="0" borderId="6" xfId="1" applyNumberFormat="1" applyFont="1" applyFill="1" applyBorder="1" applyAlignment="1">
      <alignment horizontal="center" vertical="top" wrapText="1"/>
    </xf>
    <xf numFmtId="165" fontId="2" fillId="0" borderId="3" xfId="1" applyNumberFormat="1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14" xfId="0" applyFont="1" applyFill="1" applyBorder="1" applyAlignment="1">
      <alignment vertical="top" wrapText="1"/>
    </xf>
    <xf numFmtId="165" fontId="2" fillId="0" borderId="12" xfId="1" applyNumberFormat="1" applyFont="1" applyFill="1" applyBorder="1" applyAlignment="1">
      <alignment vertical="top" wrapText="1"/>
    </xf>
    <xf numFmtId="164" fontId="2" fillId="0" borderId="14" xfId="1" applyFont="1" applyFill="1" applyBorder="1" applyAlignment="1">
      <alignment vertical="top" wrapText="1"/>
    </xf>
    <xf numFmtId="0" fontId="8" fillId="0" borderId="14" xfId="0" quotePrefix="1" applyFont="1" applyFill="1" applyBorder="1" applyAlignment="1">
      <alignment horizontal="left" vertical="top"/>
    </xf>
    <xf numFmtId="0" fontId="2" fillId="0" borderId="5" xfId="0" quotePrefix="1" applyFont="1" applyFill="1" applyBorder="1" applyAlignment="1">
      <alignment horizontal="left" vertical="top"/>
    </xf>
    <xf numFmtId="165" fontId="8" fillId="4" borderId="11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4" fontId="2" fillId="0" borderId="0" xfId="1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9" xfId="0" applyFont="1" applyFill="1" applyBorder="1" applyAlignment="1">
      <alignment horizontal="left" vertical="top" wrapText="1"/>
    </xf>
    <xf numFmtId="165" fontId="8" fillId="3" borderId="9" xfId="1" applyNumberFormat="1" applyFont="1" applyFill="1" applyBorder="1" applyAlignment="1">
      <alignment vertical="top" wrapText="1"/>
    </xf>
    <xf numFmtId="164" fontId="8" fillId="3" borderId="8" xfId="1" applyFont="1" applyFill="1" applyBorder="1" applyAlignment="1">
      <alignment vertical="top" wrapText="1"/>
    </xf>
    <xf numFmtId="165" fontId="8" fillId="3" borderId="10" xfId="1" applyNumberFormat="1" applyFont="1" applyFill="1" applyBorder="1" applyAlignment="1">
      <alignment vertical="top" wrapText="1"/>
    </xf>
    <xf numFmtId="164" fontId="8" fillId="4" borderId="5" xfId="1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right" vertical="top" wrapText="1"/>
    </xf>
    <xf numFmtId="165" fontId="2" fillId="0" borderId="6" xfId="1" applyNumberFormat="1" applyFont="1" applyFill="1" applyBorder="1" applyAlignment="1">
      <alignment vertical="top" wrapText="1"/>
    </xf>
    <xf numFmtId="165" fontId="2" fillId="0" borderId="15" xfId="1" applyNumberFormat="1" applyFont="1" applyFill="1" applyBorder="1" applyAlignment="1">
      <alignment vertical="top" wrapText="1"/>
    </xf>
    <xf numFmtId="164" fontId="2" fillId="0" borderId="12" xfId="1" applyFont="1" applyFill="1" applyBorder="1" applyAlignment="1">
      <alignment vertical="top" wrapText="1"/>
    </xf>
    <xf numFmtId="165" fontId="2" fillId="0" borderId="5" xfId="1" applyNumberFormat="1" applyFont="1" applyFill="1" applyBorder="1" applyAlignment="1">
      <alignment vertical="top" wrapText="1"/>
    </xf>
    <xf numFmtId="165" fontId="2" fillId="0" borderId="14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5" fontId="8" fillId="0" borderId="5" xfId="1" quotePrefix="1" applyNumberFormat="1" applyFont="1" applyFill="1" applyBorder="1" applyAlignment="1">
      <alignment horizontal="center"/>
    </xf>
    <xf numFmtId="164" fontId="8" fillId="0" borderId="5" xfId="1" applyFont="1" applyFill="1" applyBorder="1" applyAlignment="1">
      <alignment vertical="top" wrapText="1"/>
    </xf>
    <xf numFmtId="165" fontId="8" fillId="0" borderId="9" xfId="1" quotePrefix="1" applyNumberFormat="1" applyFont="1" applyFill="1" applyBorder="1" applyAlignment="1">
      <alignment horizontal="center"/>
    </xf>
    <xf numFmtId="164" fontId="8" fillId="0" borderId="9" xfId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right" vertical="top" wrapText="1"/>
    </xf>
    <xf numFmtId="164" fontId="8" fillId="0" borderId="14" xfId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165" fontId="8" fillId="3" borderId="5" xfId="1" applyNumberFormat="1" applyFont="1" applyFill="1" applyBorder="1" applyAlignment="1">
      <alignment vertical="top" wrapText="1"/>
    </xf>
    <xf numFmtId="164" fontId="8" fillId="3" borderId="4" xfId="1" applyFont="1" applyFill="1" applyBorder="1" applyAlignment="1">
      <alignment vertical="top" wrapText="1"/>
    </xf>
    <xf numFmtId="164" fontId="8" fillId="0" borderId="2" xfId="1" applyFont="1" applyFill="1" applyBorder="1" applyAlignment="1">
      <alignment vertical="top" wrapText="1"/>
    </xf>
    <xf numFmtId="164" fontId="8" fillId="4" borderId="4" xfId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horizontal="left" vertical="top" wrapText="1"/>
    </xf>
    <xf numFmtId="164" fontId="8" fillId="0" borderId="4" xfId="1" applyFont="1" applyFill="1" applyBorder="1" applyAlignment="1">
      <alignment vertical="top" wrapText="1"/>
    </xf>
    <xf numFmtId="0" fontId="8" fillId="0" borderId="6" xfId="0" applyFont="1" applyFill="1" applyBorder="1"/>
    <xf numFmtId="164" fontId="8" fillId="3" borderId="1" xfId="1" applyFont="1" applyFill="1" applyBorder="1" applyAlignment="1">
      <alignment vertical="top" wrapText="1"/>
    </xf>
    <xf numFmtId="165" fontId="8" fillId="3" borderId="11" xfId="1" applyNumberFormat="1" applyFont="1" applyFill="1" applyBorder="1" applyAlignment="1">
      <alignment vertical="top" wrapText="1"/>
    </xf>
    <xf numFmtId="165" fontId="8" fillId="0" borderId="1" xfId="1" quotePrefix="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165" fontId="8" fillId="0" borderId="0" xfId="1" applyNumberFormat="1" applyFont="1" applyFill="1" applyBorder="1" applyAlignment="1">
      <alignment horizontal="left" wrapText="1"/>
    </xf>
    <xf numFmtId="164" fontId="8" fillId="0" borderId="0" xfId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 wrapText="1"/>
    </xf>
    <xf numFmtId="165" fontId="2" fillId="0" borderId="0" xfId="1" applyNumberFormat="1" applyFont="1" applyFill="1"/>
    <xf numFmtId="164" fontId="2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/>
    <xf numFmtId="165" fontId="2" fillId="0" borderId="0" xfId="1" applyNumberFormat="1" applyFont="1" applyFill="1" applyBorder="1" applyAlignment="1">
      <alignment wrapText="1"/>
    </xf>
    <xf numFmtId="164" fontId="2" fillId="0" borderId="0" xfId="1" applyFont="1" applyFill="1" applyBorder="1" applyAlignment="1">
      <alignment wrapText="1"/>
    </xf>
    <xf numFmtId="0" fontId="2" fillId="0" borderId="0" xfId="0" applyFont="1" applyFill="1" applyAlignment="1"/>
    <xf numFmtId="164" fontId="2" fillId="0" borderId="0" xfId="1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XFD2970"/>
  <sheetViews>
    <sheetView tabSelected="1" topLeftCell="A2" zoomScale="110" zoomScaleNormal="110" zoomScaleSheetLayoutView="120" zoomScalePageLayoutView="170" workbookViewId="0">
      <selection activeCell="B9" sqref="B9"/>
    </sheetView>
  </sheetViews>
  <sheetFormatPr defaultColWidth="8.85546875" defaultRowHeight="12.75" zeroHeight="1" x14ac:dyDescent="0.2"/>
  <cols>
    <col min="1" max="1" width="13.42578125" style="317" customWidth="1"/>
    <col min="2" max="2" width="32.85546875" style="372" customWidth="1"/>
    <col min="3" max="3" width="9.7109375" style="367" customWidth="1"/>
    <col min="4" max="4" width="33.85546875" style="367" customWidth="1"/>
    <col min="5" max="5" width="14.42578125" style="367" hidden="1" customWidth="1"/>
    <col min="6" max="6" width="16.42578125" style="373" hidden="1" customWidth="1"/>
    <col min="7" max="7" width="15.140625" style="367" hidden="1" customWidth="1"/>
    <col min="8" max="16384" width="8.85546875" style="3"/>
  </cols>
  <sheetData>
    <row r="1" spans="1:8" ht="27" customHeight="1" x14ac:dyDescent="0.2">
      <c r="A1" s="1"/>
      <c r="B1" s="374" t="s">
        <v>0</v>
      </c>
      <c r="C1" s="374"/>
      <c r="D1" s="374"/>
      <c r="E1" s="374"/>
      <c r="F1" s="374"/>
      <c r="G1" s="2"/>
    </row>
    <row r="2" spans="1:8" ht="25.5" customHeight="1" x14ac:dyDescent="0.2">
      <c r="A2" s="375" t="s">
        <v>1</v>
      </c>
      <c r="B2" s="375"/>
      <c r="C2" s="4"/>
      <c r="D2" s="5"/>
      <c r="E2" s="6"/>
      <c r="F2" s="7"/>
      <c r="G2" s="6"/>
    </row>
    <row r="3" spans="1:8" s="11" customFormat="1" ht="36.75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</row>
    <row r="4" spans="1:8" s="11" customFormat="1" ht="17.25" customHeight="1" x14ac:dyDescent="0.25">
      <c r="A4" s="12"/>
      <c r="B4" s="13"/>
      <c r="C4" s="14"/>
      <c r="D4" s="13"/>
      <c r="E4" s="15"/>
      <c r="F4" s="16"/>
      <c r="G4" s="17"/>
    </row>
    <row r="5" spans="1:8" ht="24.95" customHeight="1" x14ac:dyDescent="0.2">
      <c r="A5" s="18"/>
      <c r="B5" s="19"/>
      <c r="C5" s="20">
        <v>1</v>
      </c>
      <c r="D5" s="21" t="s">
        <v>9</v>
      </c>
      <c r="E5" s="22">
        <f>E7+E25+E639+E703+E709</f>
        <v>125419687484.04001</v>
      </c>
      <c r="F5" s="23">
        <f>F7+F25+F639+F703+F709</f>
        <v>85701489684.479996</v>
      </c>
      <c r="G5" s="22">
        <f>G7+G25+G639+G703+G709</f>
        <v>90170246463.519989</v>
      </c>
      <c r="H5" s="24"/>
    </row>
    <row r="6" spans="1:8" ht="24.95" customHeight="1" x14ac:dyDescent="0.2">
      <c r="A6" s="25"/>
      <c r="B6" s="26"/>
      <c r="C6" s="27"/>
      <c r="D6" s="13"/>
      <c r="E6" s="28"/>
      <c r="F6" s="29"/>
      <c r="G6" s="30"/>
    </row>
    <row r="7" spans="1:8" ht="30.75" customHeight="1" x14ac:dyDescent="0.2">
      <c r="A7" s="31"/>
      <c r="B7" s="32"/>
      <c r="C7" s="33">
        <v>1101</v>
      </c>
      <c r="D7" s="34" t="s">
        <v>10</v>
      </c>
      <c r="E7" s="35">
        <f>E12</f>
        <v>55500000000</v>
      </c>
      <c r="F7" s="36">
        <f>F12</f>
        <v>50757174377.379997</v>
      </c>
      <c r="G7" s="35">
        <f t="shared" ref="G7" si="0">G12</f>
        <v>56000000000</v>
      </c>
    </row>
    <row r="8" spans="1:8" ht="27.95" customHeight="1" x14ac:dyDescent="0.2">
      <c r="A8" s="25" t="s">
        <v>11</v>
      </c>
      <c r="B8" s="37" t="s">
        <v>12</v>
      </c>
      <c r="C8" s="38">
        <v>11010101</v>
      </c>
      <c r="D8" s="37" t="s">
        <v>13</v>
      </c>
      <c r="E8" s="39">
        <v>36000000000</v>
      </c>
      <c r="F8" s="40">
        <v>39213096989.269997</v>
      </c>
      <c r="G8" s="39">
        <v>42000000000</v>
      </c>
    </row>
    <row r="9" spans="1:8" ht="27.95" customHeight="1" x14ac:dyDescent="0.2">
      <c r="A9" s="25" t="s">
        <v>11</v>
      </c>
      <c r="B9" s="37" t="s">
        <v>12</v>
      </c>
      <c r="C9" s="38">
        <v>11010201</v>
      </c>
      <c r="D9" s="37" t="s">
        <v>14</v>
      </c>
      <c r="E9" s="39">
        <v>12000000000</v>
      </c>
      <c r="F9" s="40">
        <v>9601250635.8099995</v>
      </c>
      <c r="G9" s="39">
        <v>11000000000</v>
      </c>
    </row>
    <row r="10" spans="1:8" s="41" customFormat="1" ht="27.95" customHeight="1" x14ac:dyDescent="0.25">
      <c r="A10" s="25" t="s">
        <v>11</v>
      </c>
      <c r="B10" s="37" t="s">
        <v>12</v>
      </c>
      <c r="C10" s="38">
        <v>11010401</v>
      </c>
      <c r="D10" s="37" t="s">
        <v>15</v>
      </c>
      <c r="E10" s="39">
        <v>3500000000</v>
      </c>
      <c r="F10" s="40">
        <v>368200734.30000001</v>
      </c>
      <c r="G10" s="39">
        <v>1500000000</v>
      </c>
    </row>
    <row r="11" spans="1:8" s="41" customFormat="1" ht="27.95" customHeight="1" x14ac:dyDescent="0.25">
      <c r="A11" s="42" t="s">
        <v>11</v>
      </c>
      <c r="B11" s="43" t="s">
        <v>12</v>
      </c>
      <c r="C11" s="44">
        <v>11010402</v>
      </c>
      <c r="D11" s="43" t="s">
        <v>16</v>
      </c>
      <c r="E11" s="45">
        <v>4000000000</v>
      </c>
      <c r="F11" s="46">
        <v>1574626018</v>
      </c>
      <c r="G11" s="45">
        <v>1500000000</v>
      </c>
    </row>
    <row r="12" spans="1:8" s="41" customFormat="1" ht="27.95" customHeight="1" x14ac:dyDescent="0.25">
      <c r="A12" s="47"/>
      <c r="B12" s="48"/>
      <c r="C12" s="49"/>
      <c r="D12" s="49"/>
      <c r="E12" s="50">
        <f>SUM(E8:E11)</f>
        <v>55500000000</v>
      </c>
      <c r="F12" s="51">
        <f>SUM(F8:F11)</f>
        <v>50757174377.379997</v>
      </c>
      <c r="G12" s="52">
        <f>SUM(G8:G11)</f>
        <v>56000000000</v>
      </c>
    </row>
    <row r="13" spans="1:8" s="41" customFormat="1" ht="27.95" customHeight="1" x14ac:dyDescent="0.25">
      <c r="A13" s="38"/>
      <c r="B13" s="53"/>
      <c r="C13" s="54"/>
      <c r="D13" s="54"/>
      <c r="E13" s="54"/>
      <c r="F13" s="55"/>
      <c r="G13" s="56"/>
    </row>
    <row r="14" spans="1:8" s="41" customFormat="1" ht="27.95" customHeight="1" x14ac:dyDescent="0.25">
      <c r="A14" s="38"/>
      <c r="B14" s="53"/>
      <c r="D14" s="54"/>
      <c r="E14" s="54"/>
      <c r="F14" s="55"/>
      <c r="G14" s="56"/>
    </row>
    <row r="15" spans="1:8" s="41" customFormat="1" ht="21.95" customHeight="1" x14ac:dyDescent="0.25">
      <c r="A15" s="38"/>
      <c r="B15" s="53"/>
      <c r="C15" s="54"/>
      <c r="D15" s="54"/>
      <c r="E15" s="54"/>
      <c r="F15" s="55"/>
      <c r="G15" s="56"/>
    </row>
    <row r="16" spans="1:8" s="41" customFormat="1" ht="21.95" customHeight="1" x14ac:dyDescent="0.25">
      <c r="A16" s="38"/>
      <c r="B16" s="53"/>
      <c r="C16" s="54"/>
      <c r="D16" s="54"/>
      <c r="E16" s="54"/>
      <c r="F16" s="55"/>
      <c r="G16" s="56"/>
    </row>
    <row r="17" spans="1:7" s="41" customFormat="1" ht="21.95" customHeight="1" x14ac:dyDescent="0.25">
      <c r="A17" s="38"/>
      <c r="B17" s="53"/>
      <c r="C17" s="54"/>
      <c r="D17" s="54"/>
      <c r="E17" s="54"/>
      <c r="F17" s="55"/>
      <c r="G17" s="56"/>
    </row>
    <row r="18" spans="1:7" s="41" customFormat="1" ht="21.95" customHeight="1" x14ac:dyDescent="0.25">
      <c r="A18" s="38"/>
      <c r="B18" s="53"/>
      <c r="C18" s="54"/>
      <c r="D18" s="54"/>
      <c r="E18" s="54"/>
      <c r="F18" s="55"/>
      <c r="G18" s="56"/>
    </row>
    <row r="19" spans="1:7" s="41" customFormat="1" ht="21.95" customHeight="1" x14ac:dyDescent="0.25">
      <c r="A19" s="38"/>
      <c r="B19" s="53"/>
      <c r="C19" s="54"/>
      <c r="D19" s="54"/>
      <c r="E19" s="54"/>
      <c r="F19" s="55"/>
      <c r="G19" s="56"/>
    </row>
    <row r="20" spans="1:7" s="41" customFormat="1" ht="21.95" customHeight="1" x14ac:dyDescent="0.25">
      <c r="A20" s="38"/>
      <c r="B20" s="53"/>
      <c r="C20" s="54"/>
      <c r="D20" s="54"/>
      <c r="E20" s="54"/>
      <c r="F20" s="55"/>
      <c r="G20" s="56"/>
    </row>
    <row r="21" spans="1:7" s="41" customFormat="1" ht="21.95" customHeight="1" x14ac:dyDescent="0.2">
      <c r="A21" s="38"/>
      <c r="B21" s="53"/>
      <c r="C21" s="57"/>
      <c r="D21" s="58" t="s">
        <v>17</v>
      </c>
      <c r="E21" s="54"/>
      <c r="F21" s="55"/>
      <c r="G21" s="56"/>
    </row>
    <row r="22" spans="1:7" ht="23.25" customHeight="1" x14ac:dyDescent="0.2">
      <c r="A22" s="375" t="s">
        <v>18</v>
      </c>
      <c r="B22" s="375"/>
      <c r="C22" s="59"/>
      <c r="D22" s="5"/>
      <c r="E22" s="53"/>
      <c r="F22" s="60"/>
      <c r="G22" s="61"/>
    </row>
    <row r="23" spans="1:7" s="11" customFormat="1" ht="36.75" customHeight="1" x14ac:dyDescent="0.25">
      <c r="A23" s="8" t="s">
        <v>2</v>
      </c>
      <c r="B23" s="8" t="s">
        <v>3</v>
      </c>
      <c r="C23" s="8" t="s">
        <v>4</v>
      </c>
      <c r="D23" s="8" t="s">
        <v>5</v>
      </c>
      <c r="E23" s="9" t="s">
        <v>6</v>
      </c>
      <c r="F23" s="10" t="s">
        <v>7</v>
      </c>
      <c r="G23" s="9" t="s">
        <v>8</v>
      </c>
    </row>
    <row r="24" spans="1:7" s="11" customFormat="1" ht="18" customHeight="1" x14ac:dyDescent="0.25">
      <c r="A24" s="62"/>
      <c r="B24" s="63"/>
      <c r="C24" s="63"/>
      <c r="D24" s="63"/>
      <c r="E24" s="15"/>
      <c r="F24" s="16"/>
      <c r="G24" s="17"/>
    </row>
    <row r="25" spans="1:7" s="69" customFormat="1" ht="27.95" customHeight="1" x14ac:dyDescent="0.2">
      <c r="A25" s="64"/>
      <c r="B25" s="21"/>
      <c r="C25" s="65">
        <v>12</v>
      </c>
      <c r="D25" s="21" t="s">
        <v>19</v>
      </c>
      <c r="E25" s="66">
        <f>E27+E38</f>
        <v>42720340061.040001</v>
      </c>
      <c r="F25" s="67">
        <f>F27+F38</f>
        <v>20273070459.07</v>
      </c>
      <c r="G25" s="68">
        <f>G27+G38</f>
        <v>20349528255.519997</v>
      </c>
    </row>
    <row r="26" spans="1:7" s="69" customFormat="1" ht="18" customHeight="1" x14ac:dyDescent="0.2">
      <c r="A26" s="70"/>
      <c r="B26" s="71"/>
      <c r="C26" s="72"/>
      <c r="D26" s="71"/>
      <c r="E26" s="72"/>
      <c r="F26" s="73"/>
      <c r="G26" s="74"/>
    </row>
    <row r="27" spans="1:7" ht="23.1" customHeight="1" x14ac:dyDescent="0.2">
      <c r="A27" s="75"/>
      <c r="B27" s="34"/>
      <c r="C27" s="76">
        <v>1201</v>
      </c>
      <c r="D27" s="34" t="s">
        <v>20</v>
      </c>
      <c r="E27" s="77">
        <f>E33+E36</f>
        <v>6102505000</v>
      </c>
      <c r="F27" s="78">
        <f t="shared" ref="F27:G27" si="1">F33+F36</f>
        <v>5514715368.9900007</v>
      </c>
      <c r="G27" s="79">
        <f t="shared" si="1"/>
        <v>7423100309</v>
      </c>
    </row>
    <row r="28" spans="1:7" ht="23.1" customHeight="1" x14ac:dyDescent="0.2">
      <c r="A28" s="80" t="s">
        <v>21</v>
      </c>
      <c r="B28" s="81" t="s">
        <v>22</v>
      </c>
      <c r="C28" s="82">
        <v>12010101</v>
      </c>
      <c r="D28" s="37" t="s">
        <v>23</v>
      </c>
      <c r="E28" s="83">
        <v>6000000000</v>
      </c>
      <c r="F28" s="84">
        <v>5422638799.1000004</v>
      </c>
      <c r="G28" s="83">
        <f>7500000000+205001338-477406029</f>
        <v>7227595309</v>
      </c>
    </row>
    <row r="29" spans="1:7" ht="23.1" customHeight="1" x14ac:dyDescent="0.2">
      <c r="A29" s="80" t="s">
        <v>21</v>
      </c>
      <c r="B29" s="85" t="s">
        <v>22</v>
      </c>
      <c r="C29" s="82">
        <v>12010102</v>
      </c>
      <c r="D29" s="37" t="s">
        <v>24</v>
      </c>
      <c r="E29" s="83">
        <v>40000000</v>
      </c>
      <c r="F29" s="84">
        <v>45881953.799999997</v>
      </c>
      <c r="G29" s="83">
        <v>80000000</v>
      </c>
    </row>
    <row r="30" spans="1:7" ht="23.1" customHeight="1" x14ac:dyDescent="0.2">
      <c r="A30" s="80" t="s">
        <v>21</v>
      </c>
      <c r="B30" s="85" t="s">
        <v>22</v>
      </c>
      <c r="C30" s="82">
        <v>12010103</v>
      </c>
      <c r="D30" s="37" t="s">
        <v>25</v>
      </c>
      <c r="E30" s="83">
        <v>60000000</v>
      </c>
      <c r="F30" s="84">
        <v>43634467.659999996</v>
      </c>
      <c r="G30" s="83">
        <v>80000000</v>
      </c>
    </row>
    <row r="31" spans="1:7" ht="23.1" customHeight="1" x14ac:dyDescent="0.2">
      <c r="A31" s="80" t="s">
        <v>21</v>
      </c>
      <c r="B31" s="85" t="s">
        <v>22</v>
      </c>
      <c r="C31" s="82">
        <v>12010104</v>
      </c>
      <c r="D31" s="37" t="s">
        <v>26</v>
      </c>
      <c r="E31" s="83">
        <v>2000000</v>
      </c>
      <c r="F31" s="84">
        <v>2560148.4300000002</v>
      </c>
      <c r="G31" s="83">
        <v>35000000</v>
      </c>
    </row>
    <row r="32" spans="1:7" ht="23.1" customHeight="1" x14ac:dyDescent="0.2">
      <c r="A32" s="80" t="s">
        <v>21</v>
      </c>
      <c r="B32" s="85" t="s">
        <v>22</v>
      </c>
      <c r="C32" s="82">
        <v>12010105</v>
      </c>
      <c r="D32" s="37" t="s">
        <v>27</v>
      </c>
      <c r="E32" s="83">
        <v>5000</v>
      </c>
      <c r="F32" s="84">
        <v>0</v>
      </c>
      <c r="G32" s="83">
        <v>5000</v>
      </c>
    </row>
    <row r="33" spans="1:7" ht="23.1" customHeight="1" x14ac:dyDescent="0.2">
      <c r="A33" s="86"/>
      <c r="B33" s="87"/>
      <c r="C33" s="88"/>
      <c r="D33" s="88"/>
      <c r="E33" s="88">
        <f>SUM(E28:E32)</f>
        <v>6102005000</v>
      </c>
      <c r="F33" s="88">
        <f t="shared" ref="F33:G33" si="2">SUM(F28:F32)</f>
        <v>5514715368.9900007</v>
      </c>
      <c r="G33" s="88">
        <f t="shared" si="2"/>
        <v>7422600309</v>
      </c>
    </row>
    <row r="34" spans="1:7" ht="23.1" customHeight="1" x14ac:dyDescent="0.2">
      <c r="A34" s="89"/>
      <c r="B34" s="90"/>
      <c r="C34" s="91"/>
      <c r="D34" s="92"/>
      <c r="E34" s="93"/>
      <c r="F34" s="93"/>
      <c r="G34" s="93"/>
    </row>
    <row r="35" spans="1:7" ht="23.1" customHeight="1" x14ac:dyDescent="0.2">
      <c r="A35" s="94" t="s">
        <v>28</v>
      </c>
      <c r="B35" s="43" t="s">
        <v>29</v>
      </c>
      <c r="C35" s="95">
        <v>12010106</v>
      </c>
      <c r="D35" s="43" t="s">
        <v>30</v>
      </c>
      <c r="E35" s="96">
        <v>500000</v>
      </c>
      <c r="F35" s="46">
        <v>0</v>
      </c>
      <c r="G35" s="45">
        <v>500000</v>
      </c>
    </row>
    <row r="36" spans="1:7" ht="23.1" customHeight="1" x14ac:dyDescent="0.2">
      <c r="A36" s="97"/>
      <c r="B36" s="43"/>
      <c r="C36" s="98"/>
      <c r="D36" s="43"/>
      <c r="E36" s="99">
        <f>SUM(E35)</f>
        <v>500000</v>
      </c>
      <c r="F36" s="100">
        <f>SUM(F35)</f>
        <v>0</v>
      </c>
      <c r="G36" s="99">
        <f>SUM(G35)</f>
        <v>500000</v>
      </c>
    </row>
    <row r="37" spans="1:7" s="41" customFormat="1" ht="23.1" customHeight="1" x14ac:dyDescent="0.25">
      <c r="A37" s="101"/>
      <c r="B37" s="90"/>
      <c r="C37" s="28"/>
      <c r="D37" s="102"/>
      <c r="E37" s="28"/>
      <c r="F37" s="103"/>
      <c r="G37" s="104"/>
    </row>
    <row r="38" spans="1:7" ht="23.1" customHeight="1" x14ac:dyDescent="0.2">
      <c r="A38" s="105"/>
      <c r="B38" s="21"/>
      <c r="C38" s="20">
        <v>1202</v>
      </c>
      <c r="D38" s="21" t="s">
        <v>31</v>
      </c>
      <c r="E38" s="66">
        <f>E40+E61+E313+E335+E484+E578+E611+E620+E632</f>
        <v>36617835061.040001</v>
      </c>
      <c r="F38" s="67">
        <f>F40+F61+F313+F335+F484+F578+F611+F620+F632</f>
        <v>14758355090.08</v>
      </c>
      <c r="G38" s="68">
        <f>G40+G61+G313+G335+G484+G578+G611+G620+G632</f>
        <v>12926427946.519999</v>
      </c>
    </row>
    <row r="39" spans="1:7" ht="23.1" customHeight="1" x14ac:dyDescent="0.2">
      <c r="A39" s="106"/>
      <c r="B39" s="107"/>
      <c r="C39" s="27"/>
      <c r="D39" s="107"/>
      <c r="E39" s="72"/>
      <c r="F39" s="73"/>
      <c r="G39" s="74"/>
    </row>
    <row r="40" spans="1:7" s="69" customFormat="1" ht="26.1" customHeight="1" x14ac:dyDescent="0.2">
      <c r="A40" s="108"/>
      <c r="B40" s="34"/>
      <c r="C40" s="33">
        <v>120201</v>
      </c>
      <c r="D40" s="34" t="s">
        <v>32</v>
      </c>
      <c r="E40" s="109">
        <f>E48+E53+E56+E59</f>
        <v>223150000</v>
      </c>
      <c r="F40" s="78">
        <f t="shared" ref="F40:G40" si="3">F48+F53+F56+F59</f>
        <v>164522599.25</v>
      </c>
      <c r="G40" s="109">
        <f t="shared" si="3"/>
        <v>292193267.37</v>
      </c>
    </row>
    <row r="41" spans="1:7" ht="26.1" customHeight="1" x14ac:dyDescent="0.2">
      <c r="A41" s="25" t="s">
        <v>21</v>
      </c>
      <c r="B41" s="85" t="s">
        <v>22</v>
      </c>
      <c r="C41" s="38">
        <v>12020129</v>
      </c>
      <c r="D41" s="37" t="s">
        <v>33</v>
      </c>
      <c r="E41" s="83">
        <v>10000</v>
      </c>
      <c r="F41" s="84">
        <v>800000</v>
      </c>
      <c r="G41" s="83">
        <v>60000000</v>
      </c>
    </row>
    <row r="42" spans="1:7" ht="26.1" customHeight="1" x14ac:dyDescent="0.2">
      <c r="A42" s="42" t="s">
        <v>21</v>
      </c>
      <c r="B42" s="110" t="s">
        <v>22</v>
      </c>
      <c r="C42" s="44">
        <v>12020132</v>
      </c>
      <c r="D42" s="43" t="s">
        <v>34</v>
      </c>
      <c r="E42" s="111">
        <v>20000000</v>
      </c>
      <c r="F42" s="112">
        <v>17972691.25</v>
      </c>
      <c r="G42" s="113">
        <v>20000000</v>
      </c>
    </row>
    <row r="43" spans="1:7" ht="26.1" customHeight="1" x14ac:dyDescent="0.2">
      <c r="A43" s="114"/>
      <c r="B43" s="53"/>
      <c r="C43" s="38"/>
      <c r="D43" s="115" t="s">
        <v>35</v>
      </c>
      <c r="E43" s="116"/>
      <c r="F43" s="117"/>
      <c r="G43" s="116"/>
    </row>
    <row r="44" spans="1:7" s="11" customFormat="1" ht="36.75" customHeight="1" x14ac:dyDescent="0.25">
      <c r="A44" s="8" t="s">
        <v>2</v>
      </c>
      <c r="B44" s="8" t="s">
        <v>3</v>
      </c>
      <c r="C44" s="8" t="s">
        <v>4</v>
      </c>
      <c r="D44" s="8" t="s">
        <v>5</v>
      </c>
      <c r="E44" s="9" t="s">
        <v>6</v>
      </c>
      <c r="F44" s="10" t="s">
        <v>7</v>
      </c>
      <c r="G44" s="9" t="s">
        <v>8</v>
      </c>
    </row>
    <row r="45" spans="1:7" ht="26.1" customHeight="1" x14ac:dyDescent="0.2">
      <c r="A45" s="25" t="s">
        <v>21</v>
      </c>
      <c r="B45" s="85" t="s">
        <v>22</v>
      </c>
      <c r="C45" s="38">
        <v>12020133</v>
      </c>
      <c r="D45" s="37" t="s">
        <v>36</v>
      </c>
      <c r="E45" s="83">
        <v>50000000</v>
      </c>
      <c r="F45" s="84">
        <v>40246000</v>
      </c>
      <c r="G45" s="83">
        <v>50000000</v>
      </c>
    </row>
    <row r="46" spans="1:7" ht="26.1" customHeight="1" x14ac:dyDescent="0.2">
      <c r="A46" s="25" t="s">
        <v>21</v>
      </c>
      <c r="B46" s="85" t="s">
        <v>22</v>
      </c>
      <c r="C46" s="38">
        <v>12020138</v>
      </c>
      <c r="D46" s="37" t="s">
        <v>37</v>
      </c>
      <c r="E46" s="83">
        <v>80000000</v>
      </c>
      <c r="F46" s="84">
        <v>64797888</v>
      </c>
      <c r="G46" s="83">
        <v>80000000</v>
      </c>
    </row>
    <row r="47" spans="1:7" ht="26.1" customHeight="1" x14ac:dyDescent="0.2">
      <c r="A47" s="42" t="s">
        <v>21</v>
      </c>
      <c r="B47" s="110" t="s">
        <v>22</v>
      </c>
      <c r="C47" s="44">
        <v>12020139</v>
      </c>
      <c r="D47" s="43" t="s">
        <v>38</v>
      </c>
      <c r="E47" s="113">
        <v>40000000</v>
      </c>
      <c r="F47" s="112">
        <v>40260870</v>
      </c>
      <c r="G47" s="113">
        <f>45000000+5053267.37</f>
        <v>50053267.369999997</v>
      </c>
    </row>
    <row r="48" spans="1:7" ht="26.1" customHeight="1" x14ac:dyDescent="0.2">
      <c r="A48" s="118"/>
      <c r="B48" s="87"/>
      <c r="C48" s="88"/>
      <c r="D48" s="88"/>
      <c r="E48" s="88">
        <f>SUM(E41:E47)</f>
        <v>190010000</v>
      </c>
      <c r="F48" s="119">
        <f>SUM(F41:F47)</f>
        <v>164077449.25</v>
      </c>
      <c r="G48" s="88">
        <f>SUM(G41:G47)</f>
        <v>260053267.37</v>
      </c>
    </row>
    <row r="49" spans="1:7" ht="23.1" customHeight="1" x14ac:dyDescent="0.2">
      <c r="A49" s="120"/>
      <c r="B49" s="121"/>
      <c r="C49" s="93"/>
      <c r="D49" s="91"/>
      <c r="E49" s="93"/>
      <c r="F49" s="122"/>
      <c r="G49" s="93"/>
    </row>
    <row r="50" spans="1:7" ht="26.1" customHeight="1" x14ac:dyDescent="0.2">
      <c r="A50" s="25" t="s">
        <v>39</v>
      </c>
      <c r="B50" s="85" t="s">
        <v>40</v>
      </c>
      <c r="C50" s="38">
        <v>12020134</v>
      </c>
      <c r="D50" s="37" t="s">
        <v>41</v>
      </c>
      <c r="E50" s="39">
        <v>3000000</v>
      </c>
      <c r="F50" s="40">
        <v>401250</v>
      </c>
      <c r="G50" s="39">
        <v>2000000</v>
      </c>
    </row>
    <row r="51" spans="1:7" ht="26.1" customHeight="1" x14ac:dyDescent="0.2">
      <c r="A51" s="25" t="s">
        <v>39</v>
      </c>
      <c r="B51" s="85" t="s">
        <v>40</v>
      </c>
      <c r="C51" s="38">
        <v>12020134</v>
      </c>
      <c r="D51" s="37" t="s">
        <v>42</v>
      </c>
      <c r="E51" s="39">
        <v>30000000</v>
      </c>
      <c r="F51" s="40">
        <v>0</v>
      </c>
      <c r="G51" s="39">
        <v>30000000</v>
      </c>
    </row>
    <row r="52" spans="1:7" ht="26.1" customHeight="1" x14ac:dyDescent="0.2">
      <c r="A52" s="25" t="s">
        <v>39</v>
      </c>
      <c r="B52" s="85" t="s">
        <v>40</v>
      </c>
      <c r="C52" s="38">
        <v>12020134</v>
      </c>
      <c r="D52" s="37" t="s">
        <v>43</v>
      </c>
      <c r="E52" s="39">
        <v>35000</v>
      </c>
      <c r="F52" s="40">
        <v>0</v>
      </c>
      <c r="G52" s="39">
        <v>40000</v>
      </c>
    </row>
    <row r="53" spans="1:7" ht="26.1" customHeight="1" x14ac:dyDescent="0.2">
      <c r="A53" s="123"/>
      <c r="B53" s="48"/>
      <c r="C53" s="47"/>
      <c r="D53" s="124"/>
      <c r="E53" s="50">
        <f>SUM(E50:E52)</f>
        <v>33035000</v>
      </c>
      <c r="F53" s="125">
        <f>SUM(F50:F52)</f>
        <v>401250</v>
      </c>
      <c r="G53" s="50">
        <f>SUM(G50:G52)</f>
        <v>32040000</v>
      </c>
    </row>
    <row r="54" spans="1:7" ht="13.5" customHeight="1" x14ac:dyDescent="0.2">
      <c r="A54" s="25"/>
      <c r="B54" s="85"/>
      <c r="C54" s="6"/>
      <c r="D54" s="126"/>
      <c r="E54" s="6"/>
      <c r="F54" s="127"/>
      <c r="G54" s="128"/>
    </row>
    <row r="55" spans="1:7" ht="23.1" customHeight="1" x14ac:dyDescent="0.2">
      <c r="A55" s="25" t="s">
        <v>44</v>
      </c>
      <c r="B55" s="85" t="s">
        <v>45</v>
      </c>
      <c r="C55" s="38">
        <v>12020140</v>
      </c>
      <c r="D55" s="37" t="s">
        <v>46</v>
      </c>
      <c r="E55" s="39">
        <v>100000</v>
      </c>
      <c r="F55" s="40">
        <v>43900</v>
      </c>
      <c r="G55" s="39">
        <v>100000</v>
      </c>
    </row>
    <row r="56" spans="1:7" ht="23.1" customHeight="1" x14ac:dyDescent="0.2">
      <c r="A56" s="123"/>
      <c r="B56" s="48"/>
      <c r="C56" s="47"/>
      <c r="D56" s="124"/>
      <c r="E56" s="50">
        <f>SUM(E55)</f>
        <v>100000</v>
      </c>
      <c r="F56" s="125">
        <f>SUM(F55)</f>
        <v>43900</v>
      </c>
      <c r="G56" s="50">
        <f>SUM(G55)</f>
        <v>100000</v>
      </c>
    </row>
    <row r="57" spans="1:7" s="131" customFormat="1" ht="13.5" customHeight="1" x14ac:dyDescent="0.2">
      <c r="A57" s="25"/>
      <c r="B57" s="37"/>
      <c r="C57" s="91"/>
      <c r="D57" s="92"/>
      <c r="E57" s="91"/>
      <c r="F57" s="129"/>
      <c r="G57" s="130"/>
    </row>
    <row r="58" spans="1:7" ht="31.5" customHeight="1" x14ac:dyDescent="0.2">
      <c r="A58" s="25" t="s">
        <v>47</v>
      </c>
      <c r="B58" s="37" t="s">
        <v>48</v>
      </c>
      <c r="C58" s="38">
        <v>12020130</v>
      </c>
      <c r="D58" s="37" t="s">
        <v>49</v>
      </c>
      <c r="E58" s="54">
        <v>5000</v>
      </c>
      <c r="F58" s="40">
        <v>0</v>
      </c>
      <c r="G58" s="39">
        <v>0</v>
      </c>
    </row>
    <row r="59" spans="1:7" ht="21.75" customHeight="1" x14ac:dyDescent="0.2">
      <c r="A59" s="132"/>
      <c r="B59" s="133"/>
      <c r="C59" s="134"/>
      <c r="D59" s="133"/>
      <c r="E59" s="135">
        <f>SUM(E58)</f>
        <v>5000</v>
      </c>
      <c r="F59" s="136">
        <f>SUM(F58)</f>
        <v>0</v>
      </c>
      <c r="G59" s="135">
        <f>SUM(G58)</f>
        <v>0</v>
      </c>
    </row>
    <row r="60" spans="1:7" s="143" customFormat="1" ht="9.75" customHeight="1" x14ac:dyDescent="0.25">
      <c r="A60" s="137"/>
      <c r="B60" s="138"/>
      <c r="C60" s="139"/>
      <c r="D60" s="138"/>
      <c r="E60" s="140"/>
      <c r="F60" s="141"/>
      <c r="G60" s="142"/>
    </row>
    <row r="61" spans="1:7" s="131" customFormat="1" ht="23.1" customHeight="1" x14ac:dyDescent="0.2">
      <c r="A61" s="144"/>
      <c r="B61" s="34"/>
      <c r="C61" s="144">
        <v>120204</v>
      </c>
      <c r="D61" s="34" t="s">
        <v>50</v>
      </c>
      <c r="E61" s="109">
        <f>E65+E81+E86+E90+E93+E98+E102+E108+E115+E121+E124+E128+E134+E137+E143+E165+E182+E186+E192+E197+E201+E204+E208+E212+E220+E226+E231+E234+E240+E243+E249+E297+E308+E287+E311</f>
        <v>5351641932</v>
      </c>
      <c r="F61" s="78">
        <f>F65+F81+F86+F90+F93+F98+F102+F108+F115+F121+F124+F128+F134+F137+F143+F165+F182+F186+F192+F197+F201+F204+F208+F212+F220+F226+F231+F234+F240+F243+F249+F297+F308+F287+F311</f>
        <v>4759595256.0499992</v>
      </c>
      <c r="G61" s="109">
        <f>G65+G81+G86+G90+G93+G98+G102+G108+G115+G121+G124+G128+G134+G137+G143+G165+G182+G186+G192+G197+G201+G204+G208+G212+G220+G226+G231+G234+G240+G243+G249+G297+G308+G287+G311</f>
        <v>5567700000</v>
      </c>
    </row>
    <row r="62" spans="1:7" s="24" customFormat="1" ht="23.1" customHeight="1" x14ac:dyDescent="0.2">
      <c r="A62" s="25" t="s">
        <v>21</v>
      </c>
      <c r="B62" s="85" t="s">
        <v>22</v>
      </c>
      <c r="C62" s="38">
        <v>12020401</v>
      </c>
      <c r="D62" s="37" t="s">
        <v>51</v>
      </c>
      <c r="E62" s="83">
        <v>20000000</v>
      </c>
      <c r="F62" s="84">
        <v>5298557.1399999997</v>
      </c>
      <c r="G62" s="83">
        <v>10000000</v>
      </c>
    </row>
    <row r="63" spans="1:7" s="24" customFormat="1" ht="23.1" customHeight="1" x14ac:dyDescent="0.2">
      <c r="A63" s="25" t="s">
        <v>21</v>
      </c>
      <c r="B63" s="85" t="s">
        <v>22</v>
      </c>
      <c r="C63" s="38">
        <v>12020402</v>
      </c>
      <c r="D63" s="37" t="s">
        <v>52</v>
      </c>
      <c r="E63" s="83">
        <v>100000000</v>
      </c>
      <c r="F63" s="84">
        <v>24813434.960000001</v>
      </c>
      <c r="G63" s="83">
        <v>50000000</v>
      </c>
    </row>
    <row r="64" spans="1:7" s="24" customFormat="1" ht="23.1" customHeight="1" x14ac:dyDescent="0.2">
      <c r="A64" s="25" t="s">
        <v>21</v>
      </c>
      <c r="B64" s="85" t="s">
        <v>22</v>
      </c>
      <c r="C64" s="38">
        <v>12020403</v>
      </c>
      <c r="D64" s="37" t="s">
        <v>53</v>
      </c>
      <c r="E64" s="39">
        <v>200000000</v>
      </c>
      <c r="F64" s="84">
        <v>196246035.34999999</v>
      </c>
      <c r="G64" s="39">
        <v>200000000</v>
      </c>
    </row>
    <row r="65" spans="1:7" s="24" customFormat="1" ht="23.1" customHeight="1" x14ac:dyDescent="0.2">
      <c r="A65" s="145"/>
      <c r="B65" s="146"/>
      <c r="C65" s="147"/>
      <c r="D65" s="148"/>
      <c r="E65" s="149">
        <f>SUM(E62:E64)</f>
        <v>320000000</v>
      </c>
      <c r="F65" s="150">
        <f>SUM(F62:F64)</f>
        <v>226358027.44999999</v>
      </c>
      <c r="G65" s="50">
        <f>SUM(G62:G64)</f>
        <v>260000000</v>
      </c>
    </row>
    <row r="66" spans="1:7" ht="16.5" customHeight="1" x14ac:dyDescent="0.2">
      <c r="A66" s="114"/>
      <c r="B66" s="53"/>
      <c r="C66" s="38"/>
      <c r="D66" s="115" t="s">
        <v>54</v>
      </c>
      <c r="E66" s="116"/>
      <c r="F66" s="117"/>
      <c r="G66" s="116"/>
    </row>
    <row r="67" spans="1:7" s="11" customFormat="1" ht="36.75" customHeight="1" x14ac:dyDescent="0.25">
      <c r="A67" s="8" t="s">
        <v>2</v>
      </c>
      <c r="B67" s="8" t="s">
        <v>3</v>
      </c>
      <c r="C67" s="8" t="s">
        <v>4</v>
      </c>
      <c r="D67" s="8" t="s">
        <v>5</v>
      </c>
      <c r="E67" s="9" t="s">
        <v>6</v>
      </c>
      <c r="F67" s="10" t="s">
        <v>7</v>
      </c>
      <c r="G67" s="9" t="s">
        <v>8</v>
      </c>
    </row>
    <row r="68" spans="1:7" ht="21.95" customHeight="1" x14ac:dyDescent="0.2">
      <c r="A68" s="25" t="s">
        <v>55</v>
      </c>
      <c r="B68" s="37" t="s">
        <v>56</v>
      </c>
      <c r="C68" s="38">
        <v>12020404</v>
      </c>
      <c r="D68" s="37" t="s">
        <v>57</v>
      </c>
      <c r="E68" s="39">
        <v>80000000</v>
      </c>
      <c r="F68" s="127">
        <v>3652068.48</v>
      </c>
      <c r="G68" s="39">
        <v>20000000</v>
      </c>
    </row>
    <row r="69" spans="1:7" ht="21.95" customHeight="1" x14ac:dyDescent="0.2">
      <c r="A69" s="25" t="s">
        <v>55</v>
      </c>
      <c r="B69" s="37" t="s">
        <v>56</v>
      </c>
      <c r="C69" s="38">
        <v>12020405</v>
      </c>
      <c r="D69" s="37" t="s">
        <v>58</v>
      </c>
      <c r="E69" s="39">
        <v>2000000</v>
      </c>
      <c r="F69" s="127">
        <v>13048600.880000001</v>
      </c>
      <c r="G69" s="39">
        <v>4000000</v>
      </c>
    </row>
    <row r="70" spans="1:7" ht="21.95" customHeight="1" x14ac:dyDescent="0.2">
      <c r="A70" s="25" t="s">
        <v>55</v>
      </c>
      <c r="B70" s="37" t="s">
        <v>56</v>
      </c>
      <c r="C70" s="38">
        <v>12020406</v>
      </c>
      <c r="D70" s="37" t="s">
        <v>59</v>
      </c>
      <c r="E70" s="39">
        <v>1500000</v>
      </c>
      <c r="F70" s="127">
        <v>0</v>
      </c>
      <c r="G70" s="39">
        <v>1500000</v>
      </c>
    </row>
    <row r="71" spans="1:7" ht="21.95" customHeight="1" x14ac:dyDescent="0.2">
      <c r="A71" s="25" t="s">
        <v>55</v>
      </c>
      <c r="B71" s="37" t="s">
        <v>56</v>
      </c>
      <c r="C71" s="38">
        <v>12020408</v>
      </c>
      <c r="D71" s="37" t="s">
        <v>60</v>
      </c>
      <c r="E71" s="39">
        <v>12000000</v>
      </c>
      <c r="F71" s="127">
        <v>21665084.100000001</v>
      </c>
      <c r="G71" s="39">
        <v>12000000</v>
      </c>
    </row>
    <row r="72" spans="1:7" ht="21.95" customHeight="1" x14ac:dyDescent="0.2">
      <c r="A72" s="25" t="s">
        <v>55</v>
      </c>
      <c r="B72" s="37" t="s">
        <v>56</v>
      </c>
      <c r="C72" s="38">
        <v>12020409</v>
      </c>
      <c r="D72" s="37" t="s">
        <v>61</v>
      </c>
      <c r="E72" s="39">
        <v>2000000</v>
      </c>
      <c r="F72" s="127">
        <v>1597500</v>
      </c>
      <c r="G72" s="39">
        <v>2000000</v>
      </c>
    </row>
    <row r="73" spans="1:7" ht="28.5" customHeight="1" x14ac:dyDescent="0.2">
      <c r="A73" s="25" t="s">
        <v>55</v>
      </c>
      <c r="B73" s="37" t="s">
        <v>56</v>
      </c>
      <c r="C73" s="38">
        <v>12020410</v>
      </c>
      <c r="D73" s="37" t="s">
        <v>62</v>
      </c>
      <c r="E73" s="39">
        <v>5000000</v>
      </c>
      <c r="F73" s="127">
        <v>0</v>
      </c>
      <c r="G73" s="39">
        <v>2000000</v>
      </c>
    </row>
    <row r="74" spans="1:7" ht="29.25" customHeight="1" x14ac:dyDescent="0.2">
      <c r="A74" s="25" t="s">
        <v>55</v>
      </c>
      <c r="B74" s="37" t="s">
        <v>56</v>
      </c>
      <c r="C74" s="38">
        <v>12020411</v>
      </c>
      <c r="D74" s="37" t="s">
        <v>63</v>
      </c>
      <c r="E74" s="39">
        <v>70000000</v>
      </c>
      <c r="F74" s="127">
        <v>38474665.659999996</v>
      </c>
      <c r="G74" s="39">
        <v>70000000</v>
      </c>
    </row>
    <row r="75" spans="1:7" ht="21.95" customHeight="1" x14ac:dyDescent="0.2">
      <c r="A75" s="25" t="s">
        <v>55</v>
      </c>
      <c r="B75" s="37" t="s">
        <v>56</v>
      </c>
      <c r="C75" s="38">
        <v>12020412</v>
      </c>
      <c r="D75" s="37" t="s">
        <v>64</v>
      </c>
      <c r="E75" s="39">
        <v>3000000</v>
      </c>
      <c r="F75" s="127">
        <v>6167395.5499999998</v>
      </c>
      <c r="G75" s="39">
        <v>10000000</v>
      </c>
    </row>
    <row r="76" spans="1:7" ht="21.95" customHeight="1" x14ac:dyDescent="0.2">
      <c r="A76" s="25" t="s">
        <v>55</v>
      </c>
      <c r="B76" s="37" t="s">
        <v>56</v>
      </c>
      <c r="C76" s="38">
        <v>12020413</v>
      </c>
      <c r="D76" s="37" t="s">
        <v>65</v>
      </c>
      <c r="E76" s="39">
        <v>10000000</v>
      </c>
      <c r="F76" s="127">
        <v>570000</v>
      </c>
      <c r="G76" s="39">
        <v>3000000</v>
      </c>
    </row>
    <row r="77" spans="1:7" ht="21.95" customHeight="1" x14ac:dyDescent="0.2">
      <c r="A77" s="25" t="s">
        <v>55</v>
      </c>
      <c r="B77" s="37" t="s">
        <v>56</v>
      </c>
      <c r="C77" s="38">
        <v>12020414</v>
      </c>
      <c r="D77" s="37" t="s">
        <v>66</v>
      </c>
      <c r="E77" s="39">
        <v>1000000</v>
      </c>
      <c r="F77" s="127">
        <v>14000</v>
      </c>
      <c r="G77" s="39">
        <v>200000</v>
      </c>
    </row>
    <row r="78" spans="1:7" ht="21.95" customHeight="1" x14ac:dyDescent="0.2">
      <c r="A78" s="25" t="s">
        <v>55</v>
      </c>
      <c r="B78" s="37" t="s">
        <v>56</v>
      </c>
      <c r="C78" s="38">
        <v>12020415</v>
      </c>
      <c r="D78" s="37" t="s">
        <v>67</v>
      </c>
      <c r="E78" s="39">
        <v>200000</v>
      </c>
      <c r="F78" s="127">
        <v>0</v>
      </c>
      <c r="G78" s="39">
        <v>100000</v>
      </c>
    </row>
    <row r="79" spans="1:7" ht="21.95" customHeight="1" x14ac:dyDescent="0.2">
      <c r="A79" s="25" t="s">
        <v>55</v>
      </c>
      <c r="B79" s="37" t="s">
        <v>56</v>
      </c>
      <c r="C79" s="38">
        <v>12020416</v>
      </c>
      <c r="D79" s="37" t="s">
        <v>68</v>
      </c>
      <c r="E79" s="39">
        <v>1000000</v>
      </c>
      <c r="F79" s="127">
        <v>27000</v>
      </c>
      <c r="G79" s="39">
        <v>500000</v>
      </c>
    </row>
    <row r="80" spans="1:7" ht="21.95" customHeight="1" x14ac:dyDescent="0.2">
      <c r="A80" s="25" t="s">
        <v>55</v>
      </c>
      <c r="B80" s="37" t="s">
        <v>56</v>
      </c>
      <c r="C80" s="38">
        <v>12020402</v>
      </c>
      <c r="D80" s="37" t="s">
        <v>52</v>
      </c>
      <c r="E80" s="39">
        <v>50000000</v>
      </c>
      <c r="F80" s="127">
        <v>56427595.439999998</v>
      </c>
      <c r="G80" s="39">
        <v>50000000</v>
      </c>
    </row>
    <row r="81" spans="1:7" ht="23.1" customHeight="1" x14ac:dyDescent="0.2">
      <c r="A81" s="151"/>
      <c r="B81" s="148"/>
      <c r="C81" s="152"/>
      <c r="D81" s="148"/>
      <c r="E81" s="88">
        <f>SUM(E68:E80)</f>
        <v>237700000</v>
      </c>
      <c r="F81" s="119">
        <f>SUM(F68:F80)</f>
        <v>141643910.11000001</v>
      </c>
      <c r="G81" s="50">
        <f>SUM(G68:G80)</f>
        <v>175300000</v>
      </c>
    </row>
    <row r="82" spans="1:7" s="69" customFormat="1" ht="23.1" customHeight="1" x14ac:dyDescent="0.2">
      <c r="A82" s="153"/>
      <c r="B82" s="85"/>
      <c r="C82" s="154"/>
      <c r="D82" s="155"/>
      <c r="E82" s="154"/>
      <c r="F82" s="156"/>
      <c r="G82" s="30"/>
    </row>
    <row r="83" spans="1:7" ht="26.1" customHeight="1" x14ac:dyDescent="0.2">
      <c r="A83" s="25" t="s">
        <v>69</v>
      </c>
      <c r="B83" s="85" t="s">
        <v>70</v>
      </c>
      <c r="C83" s="38">
        <v>12020418</v>
      </c>
      <c r="D83" s="37" t="s">
        <v>71</v>
      </c>
      <c r="E83" s="54">
        <v>15000000</v>
      </c>
      <c r="F83" s="157">
        <v>15155770</v>
      </c>
      <c r="G83" s="39">
        <v>20000000</v>
      </c>
    </row>
    <row r="84" spans="1:7" ht="26.1" customHeight="1" x14ac:dyDescent="0.2">
      <c r="A84" s="25" t="s">
        <v>69</v>
      </c>
      <c r="B84" s="85" t="s">
        <v>70</v>
      </c>
      <c r="C84" s="38">
        <v>12020419</v>
      </c>
      <c r="D84" s="37" t="s">
        <v>72</v>
      </c>
      <c r="E84" s="54">
        <v>15000000</v>
      </c>
      <c r="F84" s="40">
        <v>11063370</v>
      </c>
      <c r="G84" s="39">
        <v>15000000</v>
      </c>
    </row>
    <row r="85" spans="1:7" ht="26.1" customHeight="1" x14ac:dyDescent="0.2">
      <c r="A85" s="42" t="s">
        <v>69</v>
      </c>
      <c r="B85" s="110" t="s">
        <v>70</v>
      </c>
      <c r="C85" s="44">
        <v>12020420</v>
      </c>
      <c r="D85" s="43" t="s">
        <v>73</v>
      </c>
      <c r="E85" s="96">
        <v>5000000</v>
      </c>
      <c r="F85" s="46">
        <v>1620000</v>
      </c>
      <c r="G85" s="45">
        <v>3000000</v>
      </c>
    </row>
    <row r="86" spans="1:7" ht="26.1" customHeight="1" x14ac:dyDescent="0.2">
      <c r="A86" s="145"/>
      <c r="B86" s="146"/>
      <c r="C86" s="147"/>
      <c r="D86" s="148"/>
      <c r="E86" s="50">
        <f>SUM(E83:E85)</f>
        <v>35000000</v>
      </c>
      <c r="F86" s="125">
        <f>SUM(F83:F85)</f>
        <v>27839140</v>
      </c>
      <c r="G86" s="50">
        <f>SUM(G83:G85)</f>
        <v>38000000</v>
      </c>
    </row>
    <row r="87" spans="1:7" ht="26.1" customHeight="1" x14ac:dyDescent="0.2">
      <c r="A87" s="114"/>
      <c r="B87" s="53"/>
      <c r="C87" s="38"/>
      <c r="D87" s="115" t="s">
        <v>74</v>
      </c>
      <c r="E87" s="116"/>
      <c r="F87" s="117"/>
      <c r="G87" s="116"/>
    </row>
    <row r="88" spans="1:7" s="11" customFormat="1" ht="36.75" customHeight="1" x14ac:dyDescent="0.25">
      <c r="A88" s="8" t="s">
        <v>2</v>
      </c>
      <c r="B88" s="8" t="s">
        <v>3</v>
      </c>
      <c r="C88" s="8" t="s">
        <v>4</v>
      </c>
      <c r="D88" s="8" t="s">
        <v>5</v>
      </c>
      <c r="E88" s="9" t="s">
        <v>6</v>
      </c>
      <c r="F88" s="10" t="s">
        <v>7</v>
      </c>
      <c r="G88" s="9" t="s">
        <v>8</v>
      </c>
    </row>
    <row r="89" spans="1:7" s="69" customFormat="1" ht="26.1" customHeight="1" x14ac:dyDescent="0.2">
      <c r="A89" s="25" t="s">
        <v>75</v>
      </c>
      <c r="B89" s="85" t="s">
        <v>76</v>
      </c>
      <c r="C89" s="38">
        <v>12020418</v>
      </c>
      <c r="D89" s="37" t="s">
        <v>71</v>
      </c>
      <c r="E89" s="39">
        <v>400000</v>
      </c>
      <c r="F89" s="40">
        <v>873500</v>
      </c>
      <c r="G89" s="39">
        <v>1000000</v>
      </c>
    </row>
    <row r="90" spans="1:7" s="69" customFormat="1" ht="26.1" customHeight="1" x14ac:dyDescent="0.2">
      <c r="A90" s="145"/>
      <c r="B90" s="146"/>
      <c r="C90" s="147"/>
      <c r="D90" s="148"/>
      <c r="E90" s="50">
        <f>SUM(E89)</f>
        <v>400000</v>
      </c>
      <c r="F90" s="125">
        <f>SUM(F89)</f>
        <v>873500</v>
      </c>
      <c r="G90" s="50">
        <f>SUM(G89)</f>
        <v>1000000</v>
      </c>
    </row>
    <row r="91" spans="1:7" ht="26.1" customHeight="1" x14ac:dyDescent="0.2">
      <c r="A91" s="25"/>
      <c r="B91" s="85"/>
      <c r="C91" s="91"/>
      <c r="D91" s="92"/>
      <c r="E91" s="91"/>
      <c r="F91" s="129"/>
      <c r="G91" s="130"/>
    </row>
    <row r="92" spans="1:7" s="69" customFormat="1" ht="26.1" customHeight="1" x14ac:dyDescent="0.2">
      <c r="A92" s="25" t="s">
        <v>77</v>
      </c>
      <c r="B92" s="85" t="s">
        <v>78</v>
      </c>
      <c r="C92" s="38">
        <v>12020418</v>
      </c>
      <c r="D92" s="37" t="s">
        <v>71</v>
      </c>
      <c r="E92" s="54">
        <v>150000</v>
      </c>
      <c r="F92" s="40">
        <v>70200</v>
      </c>
      <c r="G92" s="39">
        <v>150000</v>
      </c>
    </row>
    <row r="93" spans="1:7" s="69" customFormat="1" ht="26.1" customHeight="1" x14ac:dyDescent="0.2">
      <c r="A93" s="145"/>
      <c r="B93" s="146"/>
      <c r="C93" s="147"/>
      <c r="D93" s="148"/>
      <c r="E93" s="50">
        <f>SUM(E92)</f>
        <v>150000</v>
      </c>
      <c r="F93" s="125">
        <f>SUM(F92)</f>
        <v>70200</v>
      </c>
      <c r="G93" s="50">
        <f>SUM(G92)</f>
        <v>150000</v>
      </c>
    </row>
    <row r="94" spans="1:7" s="69" customFormat="1" ht="12" customHeight="1" x14ac:dyDescent="0.2">
      <c r="A94" s="25"/>
      <c r="B94" s="85"/>
      <c r="C94" s="38"/>
      <c r="D94" s="37"/>
      <c r="E94" s="54"/>
      <c r="F94" s="40"/>
      <c r="G94" s="39"/>
    </row>
    <row r="95" spans="1:7" s="69" customFormat="1" ht="26.1" customHeight="1" x14ac:dyDescent="0.2">
      <c r="A95" s="25" t="s">
        <v>11</v>
      </c>
      <c r="B95" s="37" t="s">
        <v>79</v>
      </c>
      <c r="C95" s="38">
        <v>12020421</v>
      </c>
      <c r="D95" s="37" t="s">
        <v>80</v>
      </c>
      <c r="E95" s="39">
        <v>2000000</v>
      </c>
      <c r="F95" s="40">
        <v>550000</v>
      </c>
      <c r="G95" s="39">
        <v>2000000</v>
      </c>
    </row>
    <row r="96" spans="1:7" s="69" customFormat="1" ht="26.1" customHeight="1" x14ac:dyDescent="0.2">
      <c r="A96" s="25" t="s">
        <v>11</v>
      </c>
      <c r="B96" s="37" t="s">
        <v>79</v>
      </c>
      <c r="C96" s="38">
        <v>12020422</v>
      </c>
      <c r="D96" s="37" t="s">
        <v>81</v>
      </c>
      <c r="E96" s="39">
        <v>500000</v>
      </c>
      <c r="F96" s="40">
        <v>350000</v>
      </c>
      <c r="G96" s="39">
        <v>500000</v>
      </c>
    </row>
    <row r="97" spans="1:7" s="69" customFormat="1" ht="26.1" customHeight="1" x14ac:dyDescent="0.2">
      <c r="A97" s="42" t="s">
        <v>11</v>
      </c>
      <c r="B97" s="43" t="s">
        <v>79</v>
      </c>
      <c r="C97" s="44">
        <v>12020423</v>
      </c>
      <c r="D97" s="43" t="s">
        <v>82</v>
      </c>
      <c r="E97" s="45">
        <v>5000000</v>
      </c>
      <c r="F97" s="46">
        <v>0</v>
      </c>
      <c r="G97" s="45">
        <v>5000000</v>
      </c>
    </row>
    <row r="98" spans="1:7" s="69" customFormat="1" ht="26.1" customHeight="1" x14ac:dyDescent="0.2">
      <c r="A98" s="145"/>
      <c r="B98" s="148"/>
      <c r="C98" s="147"/>
      <c r="D98" s="148"/>
      <c r="E98" s="50">
        <f>SUM(E95:E97)</f>
        <v>7500000</v>
      </c>
      <c r="F98" s="125">
        <f>SUM(F95:F97)</f>
        <v>900000</v>
      </c>
      <c r="G98" s="50">
        <f>SUM(G95:G97)</f>
        <v>7500000</v>
      </c>
    </row>
    <row r="99" spans="1:7" s="69" customFormat="1" ht="12" customHeight="1" x14ac:dyDescent="0.2">
      <c r="A99" s="158"/>
      <c r="B99" s="107"/>
      <c r="C99" s="27"/>
      <c r="D99" s="107"/>
      <c r="E99" s="28"/>
      <c r="F99" s="103"/>
      <c r="G99" s="30"/>
    </row>
    <row r="100" spans="1:7" s="69" customFormat="1" ht="26.1" customHeight="1" x14ac:dyDescent="0.2">
      <c r="A100" s="25" t="s">
        <v>83</v>
      </c>
      <c r="B100" s="37" t="s">
        <v>84</v>
      </c>
      <c r="C100" s="38">
        <v>12020424</v>
      </c>
      <c r="D100" s="37" t="s">
        <v>85</v>
      </c>
      <c r="E100" s="54">
        <v>1000000</v>
      </c>
      <c r="F100" s="40">
        <v>755500</v>
      </c>
      <c r="G100" s="39">
        <v>1000000</v>
      </c>
    </row>
    <row r="101" spans="1:7" ht="23.1" customHeight="1" x14ac:dyDescent="0.2">
      <c r="A101" s="25" t="s">
        <v>83</v>
      </c>
      <c r="B101" s="37" t="s">
        <v>84</v>
      </c>
      <c r="C101" s="38">
        <v>12020110</v>
      </c>
      <c r="D101" s="37" t="s">
        <v>86</v>
      </c>
      <c r="E101" s="39">
        <v>500000</v>
      </c>
      <c r="F101" s="40">
        <v>0</v>
      </c>
      <c r="G101" s="39">
        <v>500000</v>
      </c>
    </row>
    <row r="102" spans="1:7" s="69" customFormat="1" ht="26.1" customHeight="1" x14ac:dyDescent="0.2">
      <c r="A102" s="151"/>
      <c r="B102" s="148"/>
      <c r="C102" s="159"/>
      <c r="D102" s="148"/>
      <c r="E102" s="160">
        <f>SUM(E100:E101)</f>
        <v>1500000</v>
      </c>
      <c r="F102" s="50">
        <f t="shared" ref="F102:G102" si="4">SUM(F100:F101)</f>
        <v>755500</v>
      </c>
      <c r="G102" s="161">
        <f t="shared" si="4"/>
        <v>1500000</v>
      </c>
    </row>
    <row r="103" spans="1:7" s="69" customFormat="1" ht="13.5" customHeight="1" x14ac:dyDescent="0.2">
      <c r="A103" s="153"/>
      <c r="B103" s="85"/>
      <c r="C103" s="154"/>
      <c r="D103" s="162"/>
      <c r="E103" s="154"/>
      <c r="F103" s="163"/>
      <c r="G103" s="30"/>
    </row>
    <row r="104" spans="1:7" ht="26.1" customHeight="1" x14ac:dyDescent="0.2">
      <c r="A104" s="25" t="s">
        <v>87</v>
      </c>
      <c r="B104" s="37" t="s">
        <v>88</v>
      </c>
      <c r="C104" s="38">
        <v>12020425</v>
      </c>
      <c r="D104" s="37" t="s">
        <v>89</v>
      </c>
      <c r="E104" s="116">
        <v>200000</v>
      </c>
      <c r="F104" s="84">
        <v>20000000</v>
      </c>
      <c r="G104" s="83">
        <v>200000</v>
      </c>
    </row>
    <row r="105" spans="1:7" s="69" customFormat="1" ht="26.1" customHeight="1" x14ac:dyDescent="0.2">
      <c r="A105" s="25" t="s">
        <v>87</v>
      </c>
      <c r="B105" s="37" t="s">
        <v>88</v>
      </c>
      <c r="C105" s="38">
        <v>12020428</v>
      </c>
      <c r="D105" s="37" t="s">
        <v>90</v>
      </c>
      <c r="E105" s="116">
        <v>250000000</v>
      </c>
      <c r="F105" s="84">
        <v>215406437.56999999</v>
      </c>
      <c r="G105" s="83">
        <v>250000000</v>
      </c>
    </row>
    <row r="106" spans="1:7" s="69" customFormat="1" ht="26.1" customHeight="1" x14ac:dyDescent="0.2">
      <c r="A106" s="25" t="s">
        <v>87</v>
      </c>
      <c r="B106" s="37" t="s">
        <v>88</v>
      </c>
      <c r="C106" s="38">
        <v>12020429</v>
      </c>
      <c r="D106" s="37" t="s">
        <v>91</v>
      </c>
      <c r="E106" s="116">
        <v>2000000</v>
      </c>
      <c r="F106" s="84">
        <v>2336500</v>
      </c>
      <c r="G106" s="83">
        <v>3000000</v>
      </c>
    </row>
    <row r="107" spans="1:7" s="69" customFormat="1" ht="26.1" customHeight="1" x14ac:dyDescent="0.2">
      <c r="A107" s="42" t="s">
        <v>87</v>
      </c>
      <c r="B107" s="43" t="s">
        <v>88</v>
      </c>
      <c r="C107" s="44">
        <v>12020430</v>
      </c>
      <c r="D107" s="43" t="s">
        <v>92</v>
      </c>
      <c r="E107" s="111">
        <v>3000000</v>
      </c>
      <c r="F107" s="112">
        <v>0</v>
      </c>
      <c r="G107" s="113">
        <v>2000000</v>
      </c>
    </row>
    <row r="108" spans="1:7" s="69" customFormat="1" ht="26.1" customHeight="1" x14ac:dyDescent="0.2">
      <c r="A108" s="145"/>
      <c r="B108" s="148"/>
      <c r="C108" s="147"/>
      <c r="D108" s="148"/>
      <c r="E108" s="149">
        <f>SUM(E104:E107)</f>
        <v>255200000</v>
      </c>
      <c r="F108" s="150">
        <f>SUM(F104:F107)</f>
        <v>237742937.56999999</v>
      </c>
      <c r="G108" s="149">
        <f>SUM(G104:G107)</f>
        <v>255200000</v>
      </c>
    </row>
    <row r="109" spans="1:7" ht="20.25" customHeight="1" x14ac:dyDescent="0.2">
      <c r="A109" s="114"/>
      <c r="B109" s="53"/>
      <c r="C109" s="38"/>
      <c r="D109" s="115" t="s">
        <v>93</v>
      </c>
      <c r="E109" s="116"/>
      <c r="F109" s="117"/>
      <c r="G109" s="116"/>
    </row>
    <row r="110" spans="1:7" s="11" customFormat="1" ht="36.75" customHeight="1" x14ac:dyDescent="0.25">
      <c r="A110" s="8" t="s">
        <v>2</v>
      </c>
      <c r="B110" s="8" t="s">
        <v>3</v>
      </c>
      <c r="C110" s="8" t="s">
        <v>4</v>
      </c>
      <c r="D110" s="8" t="s">
        <v>5</v>
      </c>
      <c r="E110" s="9" t="s">
        <v>6</v>
      </c>
      <c r="F110" s="10" t="s">
        <v>7</v>
      </c>
      <c r="G110" s="9" t="s">
        <v>8</v>
      </c>
    </row>
    <row r="111" spans="1:7" ht="24.95" customHeight="1" x14ac:dyDescent="0.2">
      <c r="A111" s="164" t="s">
        <v>94</v>
      </c>
      <c r="B111" s="165" t="s">
        <v>95</v>
      </c>
      <c r="C111" s="38">
        <v>12020426</v>
      </c>
      <c r="D111" s="126" t="s">
        <v>96</v>
      </c>
      <c r="E111" s="128">
        <v>1000000</v>
      </c>
      <c r="F111" s="127">
        <v>40000</v>
      </c>
      <c r="G111" s="128">
        <v>1000000</v>
      </c>
    </row>
    <row r="112" spans="1:7" ht="24.95" customHeight="1" x14ac:dyDescent="0.2">
      <c r="A112" s="164" t="s">
        <v>94</v>
      </c>
      <c r="B112" s="165" t="s">
        <v>95</v>
      </c>
      <c r="C112" s="38">
        <v>12020427</v>
      </c>
      <c r="D112" s="126" t="s">
        <v>97</v>
      </c>
      <c r="E112" s="128">
        <v>5000000</v>
      </c>
      <c r="F112" s="127">
        <v>464000</v>
      </c>
      <c r="G112" s="128">
        <v>5000000</v>
      </c>
    </row>
    <row r="113" spans="1:7" ht="24.95" customHeight="1" x14ac:dyDescent="0.2">
      <c r="A113" s="164" t="s">
        <v>94</v>
      </c>
      <c r="B113" s="165" t="s">
        <v>95</v>
      </c>
      <c r="C113" s="38">
        <v>12020431</v>
      </c>
      <c r="D113" s="126" t="s">
        <v>98</v>
      </c>
      <c r="E113" s="128">
        <v>2000000</v>
      </c>
      <c r="F113" s="127">
        <v>0</v>
      </c>
      <c r="G113" s="128">
        <v>1000000</v>
      </c>
    </row>
    <row r="114" spans="1:7" ht="24.95" customHeight="1" x14ac:dyDescent="0.2">
      <c r="A114" s="164" t="s">
        <v>94</v>
      </c>
      <c r="B114" s="165" t="s">
        <v>95</v>
      </c>
      <c r="C114" s="38">
        <v>12020432</v>
      </c>
      <c r="D114" s="126" t="s">
        <v>99</v>
      </c>
      <c r="E114" s="128">
        <v>3000000</v>
      </c>
      <c r="F114" s="127">
        <v>148000</v>
      </c>
      <c r="G114" s="128">
        <v>2000000</v>
      </c>
    </row>
    <row r="115" spans="1:7" ht="24.95" customHeight="1" x14ac:dyDescent="0.2">
      <c r="A115" s="166"/>
      <c r="B115" s="167"/>
      <c r="C115" s="147"/>
      <c r="D115" s="88"/>
      <c r="E115" s="88">
        <f>SUM(E111:E114)</f>
        <v>11000000</v>
      </c>
      <c r="F115" s="119">
        <f>SUM(F111:F114)</f>
        <v>652000</v>
      </c>
      <c r="G115" s="88">
        <f>SUM(G111:G114)</f>
        <v>9000000</v>
      </c>
    </row>
    <row r="116" spans="1:7" ht="24.95" customHeight="1" x14ac:dyDescent="0.2">
      <c r="A116" s="168"/>
      <c r="B116" s="37"/>
      <c r="C116" s="91"/>
      <c r="D116" s="126"/>
      <c r="E116" s="6"/>
      <c r="F116" s="127"/>
      <c r="G116" s="128"/>
    </row>
    <row r="117" spans="1:7" ht="24.95" customHeight="1" x14ac:dyDescent="0.2">
      <c r="A117" s="168" t="s">
        <v>28</v>
      </c>
      <c r="B117" s="37" t="s">
        <v>29</v>
      </c>
      <c r="C117" s="38">
        <v>12020433</v>
      </c>
      <c r="D117" s="37" t="s">
        <v>100</v>
      </c>
      <c r="E117" s="39">
        <v>200000</v>
      </c>
      <c r="F117" s="40">
        <v>41400</v>
      </c>
      <c r="G117" s="39">
        <v>200000</v>
      </c>
    </row>
    <row r="118" spans="1:7" ht="24.95" customHeight="1" x14ac:dyDescent="0.2">
      <c r="A118" s="168" t="s">
        <v>28</v>
      </c>
      <c r="B118" s="37" t="s">
        <v>29</v>
      </c>
      <c r="C118" s="38">
        <v>12020434</v>
      </c>
      <c r="D118" s="37" t="s">
        <v>101</v>
      </c>
      <c r="E118" s="39">
        <v>2000000</v>
      </c>
      <c r="F118" s="40">
        <v>2350000</v>
      </c>
      <c r="G118" s="39">
        <v>4000000</v>
      </c>
    </row>
    <row r="119" spans="1:7" ht="24.95" customHeight="1" x14ac:dyDescent="0.2">
      <c r="A119" s="168" t="s">
        <v>28</v>
      </c>
      <c r="B119" s="37" t="s">
        <v>29</v>
      </c>
      <c r="C119" s="38">
        <v>12020435</v>
      </c>
      <c r="D119" s="37" t="s">
        <v>102</v>
      </c>
      <c r="E119" s="39">
        <v>500000</v>
      </c>
      <c r="F119" s="40">
        <v>169200</v>
      </c>
      <c r="G119" s="39">
        <v>500000</v>
      </c>
    </row>
    <row r="120" spans="1:7" ht="24.95" customHeight="1" x14ac:dyDescent="0.2">
      <c r="A120" s="169" t="s">
        <v>28</v>
      </c>
      <c r="B120" s="37" t="s">
        <v>29</v>
      </c>
      <c r="C120" s="38">
        <v>12020436</v>
      </c>
      <c r="D120" s="37" t="s">
        <v>103</v>
      </c>
      <c r="E120" s="39">
        <v>10000000</v>
      </c>
      <c r="F120" s="40">
        <v>900000</v>
      </c>
      <c r="G120" s="39">
        <v>5000000</v>
      </c>
    </row>
    <row r="121" spans="1:7" ht="24.95" customHeight="1" x14ac:dyDescent="0.2">
      <c r="A121" s="145"/>
      <c r="B121" s="148"/>
      <c r="C121" s="147"/>
      <c r="D121" s="148"/>
      <c r="E121" s="50">
        <f>SUM(E117:E120)</f>
        <v>12700000</v>
      </c>
      <c r="F121" s="125">
        <f>SUM(F117:F120)</f>
        <v>3460600</v>
      </c>
      <c r="G121" s="50">
        <f>SUM(G117:G120)</f>
        <v>9700000</v>
      </c>
    </row>
    <row r="122" spans="1:7" s="69" customFormat="1" ht="24.95" customHeight="1" x14ac:dyDescent="0.2">
      <c r="A122" s="170"/>
      <c r="B122" s="81"/>
      <c r="C122" s="171"/>
      <c r="D122" s="155"/>
      <c r="E122" s="171"/>
      <c r="F122" s="172"/>
      <c r="G122" s="173"/>
    </row>
    <row r="123" spans="1:7" s="69" customFormat="1" ht="24.95" customHeight="1" x14ac:dyDescent="0.2">
      <c r="A123" s="42" t="s">
        <v>39</v>
      </c>
      <c r="B123" s="110" t="s">
        <v>40</v>
      </c>
      <c r="C123" s="44">
        <v>12020437</v>
      </c>
      <c r="D123" s="43" t="s">
        <v>104</v>
      </c>
      <c r="E123" s="96">
        <v>20000000</v>
      </c>
      <c r="F123" s="46">
        <v>15380322</v>
      </c>
      <c r="G123" s="45">
        <v>25000000</v>
      </c>
    </row>
    <row r="124" spans="1:7" s="69" customFormat="1" ht="24.95" customHeight="1" x14ac:dyDescent="0.2">
      <c r="A124" s="145"/>
      <c r="B124" s="146"/>
      <c r="C124" s="147"/>
      <c r="D124" s="148"/>
      <c r="E124" s="50">
        <f>SUM(E123)</f>
        <v>20000000</v>
      </c>
      <c r="F124" s="125">
        <f>SUM(F123)</f>
        <v>15380322</v>
      </c>
      <c r="G124" s="50">
        <f>SUM(G123)</f>
        <v>25000000</v>
      </c>
    </row>
    <row r="125" spans="1:7" s="69" customFormat="1" ht="24.95" customHeight="1" x14ac:dyDescent="0.2">
      <c r="A125" s="174"/>
      <c r="B125" s="53"/>
      <c r="C125" s="175"/>
      <c r="D125" s="91"/>
      <c r="E125" s="175"/>
      <c r="F125" s="176"/>
      <c r="G125" s="93"/>
    </row>
    <row r="126" spans="1:7" s="69" customFormat="1" ht="24.95" customHeight="1" x14ac:dyDescent="0.2">
      <c r="A126" s="177">
        <v>52100100100</v>
      </c>
      <c r="B126" s="85" t="s">
        <v>105</v>
      </c>
      <c r="C126" s="38">
        <v>12020438</v>
      </c>
      <c r="D126" s="37" t="s">
        <v>106</v>
      </c>
      <c r="E126" s="39">
        <v>1200000</v>
      </c>
      <c r="F126" s="40">
        <v>4947800</v>
      </c>
      <c r="G126" s="39">
        <v>1200000</v>
      </c>
    </row>
    <row r="127" spans="1:7" s="69" customFormat="1" ht="24.95" customHeight="1" x14ac:dyDescent="0.2">
      <c r="A127" s="177">
        <v>52100100100</v>
      </c>
      <c r="B127" s="85" t="s">
        <v>105</v>
      </c>
      <c r="C127" s="38">
        <v>12020439</v>
      </c>
      <c r="D127" s="37" t="s">
        <v>107</v>
      </c>
      <c r="E127" s="39">
        <v>2000000</v>
      </c>
      <c r="F127" s="40">
        <v>1250000</v>
      </c>
      <c r="G127" s="39">
        <v>2000000</v>
      </c>
    </row>
    <row r="128" spans="1:7" s="69" customFormat="1" ht="24.95" customHeight="1" x14ac:dyDescent="0.2">
      <c r="A128" s="134"/>
      <c r="B128" s="178"/>
      <c r="C128" s="134"/>
      <c r="D128" s="133"/>
      <c r="E128" s="135">
        <f>SUM(E126:E127)</f>
        <v>3200000</v>
      </c>
      <c r="F128" s="136">
        <f>SUM(F126:F127)</f>
        <v>6197800</v>
      </c>
      <c r="G128" s="135">
        <f>SUM(G126:G127)</f>
        <v>3200000</v>
      </c>
    </row>
    <row r="129" spans="1:7" s="69" customFormat="1" ht="24.95" customHeight="1" x14ac:dyDescent="0.2">
      <c r="A129" s="179"/>
      <c r="B129" s="180"/>
      <c r="C129" s="181"/>
      <c r="D129" s="181"/>
      <c r="E129" s="181"/>
      <c r="F129" s="182"/>
      <c r="G129" s="181"/>
    </row>
    <row r="130" spans="1:7" ht="20.25" customHeight="1" x14ac:dyDescent="0.2">
      <c r="A130" s="114"/>
      <c r="B130" s="53"/>
      <c r="C130" s="38"/>
      <c r="D130" s="115" t="s">
        <v>108</v>
      </c>
      <c r="E130" s="116"/>
      <c r="F130" s="117"/>
      <c r="G130" s="116"/>
    </row>
    <row r="131" spans="1:7" s="11" customFormat="1" ht="36.75" customHeight="1" x14ac:dyDescent="0.25">
      <c r="A131" s="8" t="s">
        <v>2</v>
      </c>
      <c r="B131" s="8" t="s">
        <v>3</v>
      </c>
      <c r="C131" s="8" t="s">
        <v>4</v>
      </c>
      <c r="D131" s="8" t="s">
        <v>5</v>
      </c>
      <c r="E131" s="9" t="s">
        <v>6</v>
      </c>
      <c r="F131" s="10" t="s">
        <v>7</v>
      </c>
      <c r="G131" s="9" t="s">
        <v>8</v>
      </c>
    </row>
    <row r="132" spans="1:7" s="69" customFormat="1" ht="24.95" customHeight="1" x14ac:dyDescent="0.2">
      <c r="A132" s="177">
        <v>52100100100</v>
      </c>
      <c r="B132" s="85" t="s">
        <v>109</v>
      </c>
      <c r="C132" s="38">
        <v>12020438</v>
      </c>
      <c r="D132" s="37" t="s">
        <v>106</v>
      </c>
      <c r="E132" s="39">
        <v>6500000</v>
      </c>
      <c r="F132" s="40">
        <v>6664500</v>
      </c>
      <c r="G132" s="39">
        <v>6500000</v>
      </c>
    </row>
    <row r="133" spans="1:7" s="69" customFormat="1" ht="24.95" customHeight="1" x14ac:dyDescent="0.2">
      <c r="A133" s="177">
        <v>52100100100</v>
      </c>
      <c r="B133" s="85" t="s">
        <v>109</v>
      </c>
      <c r="C133" s="38">
        <v>12020439</v>
      </c>
      <c r="D133" s="37" t="s">
        <v>107</v>
      </c>
      <c r="E133" s="39">
        <v>400000</v>
      </c>
      <c r="F133" s="40">
        <v>565000</v>
      </c>
      <c r="G133" s="39">
        <v>800000</v>
      </c>
    </row>
    <row r="134" spans="1:7" s="69" customFormat="1" ht="24.95" customHeight="1" x14ac:dyDescent="0.2">
      <c r="A134" s="134"/>
      <c r="B134" s="178"/>
      <c r="C134" s="134"/>
      <c r="D134" s="133"/>
      <c r="E134" s="135">
        <f>SUM(E132:E133)</f>
        <v>6900000</v>
      </c>
      <c r="F134" s="136">
        <f>SUM(F132:F133)</f>
        <v>7229500</v>
      </c>
      <c r="G134" s="135">
        <f>SUM(G132:G133)</f>
        <v>7300000</v>
      </c>
    </row>
    <row r="135" spans="1:7" s="69" customFormat="1" ht="24.95" customHeight="1" x14ac:dyDescent="0.2">
      <c r="A135" s="183"/>
      <c r="B135" s="184"/>
      <c r="C135" s="181"/>
      <c r="D135" s="93"/>
      <c r="E135" s="181"/>
      <c r="F135" s="185"/>
      <c r="G135" s="173"/>
    </row>
    <row r="136" spans="1:7" s="69" customFormat="1" ht="30" customHeight="1" x14ac:dyDescent="0.2">
      <c r="A136" s="42" t="s">
        <v>47</v>
      </c>
      <c r="B136" s="43" t="s">
        <v>48</v>
      </c>
      <c r="C136" s="44">
        <v>12020449</v>
      </c>
      <c r="D136" s="43" t="s">
        <v>110</v>
      </c>
      <c r="E136" s="96">
        <v>10000</v>
      </c>
      <c r="F136" s="46">
        <v>15000</v>
      </c>
      <c r="G136" s="45">
        <v>20000</v>
      </c>
    </row>
    <row r="137" spans="1:7" s="69" customFormat="1" ht="24" customHeight="1" x14ac:dyDescent="0.2">
      <c r="A137" s="186"/>
      <c r="B137" s="187"/>
      <c r="C137" s="188"/>
      <c r="D137" s="187"/>
      <c r="E137" s="189">
        <f>SUM(E136)</f>
        <v>10000</v>
      </c>
      <c r="F137" s="100">
        <f>SUM(F136)</f>
        <v>15000</v>
      </c>
      <c r="G137" s="190">
        <f>SUM(G136)</f>
        <v>20000</v>
      </c>
    </row>
    <row r="138" spans="1:7" ht="18.75" customHeight="1" x14ac:dyDescent="0.2">
      <c r="A138" s="191"/>
      <c r="B138" s="37"/>
      <c r="C138" s="91"/>
      <c r="D138" s="92"/>
      <c r="E138" s="91"/>
      <c r="F138" s="129"/>
      <c r="G138" s="130"/>
    </row>
    <row r="139" spans="1:7" ht="32.1" customHeight="1" x14ac:dyDescent="0.2">
      <c r="A139" s="191" t="s">
        <v>111</v>
      </c>
      <c r="B139" s="37" t="s">
        <v>112</v>
      </c>
      <c r="C139" s="38">
        <v>12020450</v>
      </c>
      <c r="D139" s="37" t="s">
        <v>113</v>
      </c>
      <c r="E139" s="54">
        <v>600000</v>
      </c>
      <c r="F139" s="40">
        <v>204828</v>
      </c>
      <c r="G139" s="39">
        <v>600000</v>
      </c>
    </row>
    <row r="140" spans="1:7" s="69" customFormat="1" ht="32.1" customHeight="1" x14ac:dyDescent="0.2">
      <c r="A140" s="191" t="s">
        <v>111</v>
      </c>
      <c r="B140" s="37" t="s">
        <v>112</v>
      </c>
      <c r="C140" s="38">
        <v>12020451</v>
      </c>
      <c r="D140" s="37" t="s">
        <v>114</v>
      </c>
      <c r="E140" s="54">
        <v>50000</v>
      </c>
      <c r="F140" s="40">
        <v>4500</v>
      </c>
      <c r="G140" s="39">
        <v>50000</v>
      </c>
    </row>
    <row r="141" spans="1:7" s="69" customFormat="1" ht="32.1" customHeight="1" x14ac:dyDescent="0.2">
      <c r="A141" s="191" t="s">
        <v>111</v>
      </c>
      <c r="B141" s="37" t="s">
        <v>112</v>
      </c>
      <c r="C141" s="38">
        <v>12020452</v>
      </c>
      <c r="D141" s="37" t="s">
        <v>115</v>
      </c>
      <c r="E141" s="54">
        <v>400000</v>
      </c>
      <c r="F141" s="40">
        <v>0</v>
      </c>
      <c r="G141" s="39">
        <v>400000</v>
      </c>
    </row>
    <row r="142" spans="1:7" s="69" customFormat="1" ht="32.1" customHeight="1" x14ac:dyDescent="0.2">
      <c r="A142" s="192" t="s">
        <v>111</v>
      </c>
      <c r="B142" s="43" t="s">
        <v>112</v>
      </c>
      <c r="C142" s="44">
        <v>12020452</v>
      </c>
      <c r="D142" s="43" t="s">
        <v>116</v>
      </c>
      <c r="E142" s="96">
        <v>200000</v>
      </c>
      <c r="F142" s="46">
        <v>0</v>
      </c>
      <c r="G142" s="45">
        <v>200000</v>
      </c>
    </row>
    <row r="143" spans="1:7" s="69" customFormat="1" ht="24" customHeight="1" x14ac:dyDescent="0.2">
      <c r="A143" s="193"/>
      <c r="B143" s="133"/>
      <c r="C143" s="134"/>
      <c r="D143" s="133"/>
      <c r="E143" s="135">
        <f>SUM(E139:E142)</f>
        <v>1250000</v>
      </c>
      <c r="F143" s="136">
        <f>SUM(F139:F142)</f>
        <v>209328</v>
      </c>
      <c r="G143" s="135">
        <f>SUM(G139:G142)</f>
        <v>1250000</v>
      </c>
    </row>
    <row r="144" spans="1:7" s="69" customFormat="1" ht="27.75" customHeight="1" x14ac:dyDescent="0.2">
      <c r="A144" s="170"/>
      <c r="B144" s="81"/>
      <c r="C144" s="171"/>
      <c r="D144" s="155"/>
      <c r="E144" s="171"/>
      <c r="F144" s="172"/>
      <c r="G144" s="173"/>
    </row>
    <row r="145" spans="1:7" ht="23.1" customHeight="1" x14ac:dyDescent="0.2">
      <c r="A145" s="25" t="s">
        <v>117</v>
      </c>
      <c r="B145" s="37" t="s">
        <v>118</v>
      </c>
      <c r="C145" s="38">
        <v>12020453</v>
      </c>
      <c r="D145" s="37" t="s">
        <v>119</v>
      </c>
      <c r="E145" s="54">
        <v>50000</v>
      </c>
      <c r="F145" s="40">
        <v>0</v>
      </c>
      <c r="G145" s="39">
        <v>0</v>
      </c>
    </row>
    <row r="146" spans="1:7" ht="23.1" customHeight="1" x14ac:dyDescent="0.2">
      <c r="A146" s="25" t="s">
        <v>117</v>
      </c>
      <c r="B146" s="37" t="s">
        <v>118</v>
      </c>
      <c r="C146" s="38"/>
      <c r="D146" s="37" t="s">
        <v>120</v>
      </c>
      <c r="E146" s="54">
        <v>0</v>
      </c>
      <c r="F146" s="40">
        <v>0</v>
      </c>
      <c r="G146" s="39">
        <v>100000</v>
      </c>
    </row>
    <row r="147" spans="1:7" ht="23.1" customHeight="1" x14ac:dyDescent="0.2">
      <c r="A147" s="25" t="s">
        <v>117</v>
      </c>
      <c r="B147" s="37" t="s">
        <v>118</v>
      </c>
      <c r="C147" s="38">
        <v>12020454</v>
      </c>
      <c r="D147" s="37" t="s">
        <v>121</v>
      </c>
      <c r="E147" s="54">
        <f>15000000+15000000</f>
        <v>30000000</v>
      </c>
      <c r="F147" s="40">
        <v>0</v>
      </c>
      <c r="G147" s="39">
        <v>10000000</v>
      </c>
    </row>
    <row r="148" spans="1:7" ht="23.1" customHeight="1" x14ac:dyDescent="0.2">
      <c r="A148" s="25" t="s">
        <v>117</v>
      </c>
      <c r="B148" s="37" t="s">
        <v>118</v>
      </c>
      <c r="C148" s="38">
        <v>12020455</v>
      </c>
      <c r="D148" s="37" t="s">
        <v>122</v>
      </c>
      <c r="E148" s="54">
        <v>10000000</v>
      </c>
      <c r="F148" s="40">
        <v>0</v>
      </c>
      <c r="G148" s="39">
        <v>5000000</v>
      </c>
    </row>
    <row r="149" spans="1:7" ht="23.1" customHeight="1" x14ac:dyDescent="0.2">
      <c r="A149" s="42" t="s">
        <v>123</v>
      </c>
      <c r="B149" s="43" t="s">
        <v>124</v>
      </c>
      <c r="C149" s="44">
        <v>12020456</v>
      </c>
      <c r="D149" s="43" t="s">
        <v>125</v>
      </c>
      <c r="E149" s="96">
        <v>15000000</v>
      </c>
      <c r="F149" s="46">
        <v>99338.5</v>
      </c>
      <c r="G149" s="45">
        <v>15000000</v>
      </c>
    </row>
    <row r="150" spans="1:7" ht="20.25" customHeight="1" x14ac:dyDescent="0.2">
      <c r="A150" s="114"/>
      <c r="B150" s="53"/>
      <c r="C150" s="38"/>
      <c r="D150" s="115" t="s">
        <v>126</v>
      </c>
      <c r="E150" s="116"/>
      <c r="F150" s="117"/>
      <c r="G150" s="116"/>
    </row>
    <row r="151" spans="1:7" s="11" customFormat="1" ht="36.75" customHeight="1" x14ac:dyDescent="0.25">
      <c r="A151" s="194" t="s">
        <v>2</v>
      </c>
      <c r="B151" s="194" t="s">
        <v>3</v>
      </c>
      <c r="C151" s="8" t="s">
        <v>4</v>
      </c>
      <c r="D151" s="8" t="s">
        <v>5</v>
      </c>
      <c r="E151" s="9" t="s">
        <v>6</v>
      </c>
      <c r="F151" s="10" t="s">
        <v>7</v>
      </c>
      <c r="G151" s="9" t="s">
        <v>8</v>
      </c>
    </row>
    <row r="152" spans="1:7" ht="23.1" customHeight="1" x14ac:dyDescent="0.2">
      <c r="A152" s="183" t="s">
        <v>123</v>
      </c>
      <c r="B152" s="184" t="s">
        <v>124</v>
      </c>
      <c r="C152" s="195">
        <v>12020456</v>
      </c>
      <c r="D152" s="37" t="s">
        <v>127</v>
      </c>
      <c r="E152" s="54">
        <v>100000000</v>
      </c>
      <c r="F152" s="40">
        <v>57705603</v>
      </c>
      <c r="G152" s="39">
        <v>100000000</v>
      </c>
    </row>
    <row r="153" spans="1:7" ht="23.1" customHeight="1" x14ac:dyDescent="0.2">
      <c r="A153" s="25" t="s">
        <v>123</v>
      </c>
      <c r="B153" s="37" t="s">
        <v>124</v>
      </c>
      <c r="C153" s="196">
        <v>12020456</v>
      </c>
      <c r="D153" s="37" t="s">
        <v>128</v>
      </c>
      <c r="E153" s="54">
        <v>40000000</v>
      </c>
      <c r="F153" s="40">
        <v>47267940.840000004</v>
      </c>
      <c r="G153" s="39">
        <v>40000000</v>
      </c>
    </row>
    <row r="154" spans="1:7" ht="23.1" customHeight="1" x14ac:dyDescent="0.2">
      <c r="A154" s="25" t="s">
        <v>123</v>
      </c>
      <c r="B154" s="37" t="s">
        <v>124</v>
      </c>
      <c r="C154" s="196">
        <v>12020456</v>
      </c>
      <c r="D154" s="37" t="s">
        <v>129</v>
      </c>
      <c r="E154" s="54">
        <v>10000000</v>
      </c>
      <c r="F154" s="40">
        <v>0</v>
      </c>
      <c r="G154" s="39">
        <v>10000000</v>
      </c>
    </row>
    <row r="155" spans="1:7" s="69" customFormat="1" ht="23.1" customHeight="1" x14ac:dyDescent="0.2">
      <c r="A155" s="25" t="s">
        <v>117</v>
      </c>
      <c r="B155" s="37" t="s">
        <v>118</v>
      </c>
      <c r="C155" s="196">
        <v>12020460</v>
      </c>
      <c r="D155" s="37" t="s">
        <v>130</v>
      </c>
      <c r="E155" s="54">
        <v>5000000</v>
      </c>
      <c r="F155" s="40">
        <v>0</v>
      </c>
      <c r="G155" s="39">
        <v>5000000</v>
      </c>
    </row>
    <row r="156" spans="1:7" s="69" customFormat="1" ht="23.1" customHeight="1" x14ac:dyDescent="0.2">
      <c r="A156" s="25" t="s">
        <v>117</v>
      </c>
      <c r="B156" s="37" t="s">
        <v>118</v>
      </c>
      <c r="C156" s="196">
        <v>12020461</v>
      </c>
      <c r="D156" s="37" t="s">
        <v>131</v>
      </c>
      <c r="E156" s="54">
        <v>500000</v>
      </c>
      <c r="F156" s="40">
        <v>276000</v>
      </c>
      <c r="G156" s="39">
        <v>500000</v>
      </c>
    </row>
    <row r="157" spans="1:7" s="69" customFormat="1" ht="23.1" customHeight="1" x14ac:dyDescent="0.2">
      <c r="A157" s="25" t="s">
        <v>117</v>
      </c>
      <c r="B157" s="37" t="s">
        <v>118</v>
      </c>
      <c r="C157" s="196">
        <v>12020461</v>
      </c>
      <c r="D157" s="37" t="s">
        <v>132</v>
      </c>
      <c r="E157" s="54">
        <v>20000</v>
      </c>
      <c r="F157" s="40">
        <v>0</v>
      </c>
      <c r="G157" s="39">
        <v>20000</v>
      </c>
    </row>
    <row r="158" spans="1:7" s="69" customFormat="1" ht="24.95" customHeight="1" x14ac:dyDescent="0.2">
      <c r="A158" s="25" t="s">
        <v>123</v>
      </c>
      <c r="B158" s="37" t="s">
        <v>124</v>
      </c>
      <c r="C158" s="196">
        <v>12020456</v>
      </c>
      <c r="D158" s="37" t="s">
        <v>133</v>
      </c>
      <c r="E158" s="54">
        <v>15000000</v>
      </c>
      <c r="F158" s="40">
        <v>0</v>
      </c>
      <c r="G158" s="39">
        <v>15000000</v>
      </c>
    </row>
    <row r="159" spans="1:7" s="69" customFormat="1" ht="27" customHeight="1" x14ac:dyDescent="0.2">
      <c r="A159" s="25" t="s">
        <v>123</v>
      </c>
      <c r="B159" s="37" t="s">
        <v>124</v>
      </c>
      <c r="C159" s="196">
        <v>12020456</v>
      </c>
      <c r="D159" s="37" t="s">
        <v>134</v>
      </c>
      <c r="E159" s="54">
        <v>10000000</v>
      </c>
      <c r="F159" s="40">
        <v>7656579.5</v>
      </c>
      <c r="G159" s="39">
        <v>10000000</v>
      </c>
    </row>
    <row r="160" spans="1:7" s="69" customFormat="1" ht="24.95" customHeight="1" x14ac:dyDescent="0.2">
      <c r="A160" s="25" t="s">
        <v>117</v>
      </c>
      <c r="B160" s="37" t="s">
        <v>118</v>
      </c>
      <c r="C160" s="196">
        <v>12020466</v>
      </c>
      <c r="D160" s="37" t="s">
        <v>135</v>
      </c>
      <c r="E160" s="54">
        <v>3000000</v>
      </c>
      <c r="F160" s="40">
        <v>0</v>
      </c>
      <c r="G160" s="39">
        <v>3000000</v>
      </c>
    </row>
    <row r="161" spans="1:7" s="69" customFormat="1" ht="24.95" customHeight="1" x14ac:dyDescent="0.2">
      <c r="A161" s="25" t="s">
        <v>117</v>
      </c>
      <c r="B161" s="37" t="s">
        <v>118</v>
      </c>
      <c r="C161" s="196">
        <v>12020467</v>
      </c>
      <c r="D161" s="37" t="s">
        <v>136</v>
      </c>
      <c r="E161" s="54">
        <v>15000000</v>
      </c>
      <c r="F161" s="40">
        <v>0</v>
      </c>
      <c r="G161" s="39">
        <v>15000000</v>
      </c>
    </row>
    <row r="162" spans="1:7" s="69" customFormat="1" ht="24.95" customHeight="1" x14ac:dyDescent="0.2">
      <c r="A162" s="25" t="s">
        <v>117</v>
      </c>
      <c r="B162" s="37" t="s">
        <v>118</v>
      </c>
      <c r="C162" s="196">
        <v>12020457</v>
      </c>
      <c r="D162" s="37" t="s">
        <v>137</v>
      </c>
      <c r="E162" s="54">
        <v>0</v>
      </c>
      <c r="F162" s="40">
        <v>0</v>
      </c>
      <c r="G162" s="39">
        <v>5000000</v>
      </c>
    </row>
    <row r="163" spans="1:7" s="69" customFormat="1" ht="33" customHeight="1" x14ac:dyDescent="0.2">
      <c r="A163" s="25" t="s">
        <v>117</v>
      </c>
      <c r="B163" s="37" t="s">
        <v>118</v>
      </c>
      <c r="C163" s="196">
        <v>12020457</v>
      </c>
      <c r="D163" s="37" t="s">
        <v>138</v>
      </c>
      <c r="E163" s="54">
        <v>0</v>
      </c>
      <c r="F163" s="40">
        <v>0</v>
      </c>
      <c r="G163" s="39">
        <v>3000000</v>
      </c>
    </row>
    <row r="164" spans="1:7" s="69" customFormat="1" ht="24.95" customHeight="1" x14ac:dyDescent="0.2">
      <c r="A164" s="42" t="s">
        <v>117</v>
      </c>
      <c r="B164" s="43" t="s">
        <v>118</v>
      </c>
      <c r="C164" s="197">
        <v>12020457</v>
      </c>
      <c r="D164" s="43" t="s">
        <v>139</v>
      </c>
      <c r="E164" s="96">
        <v>0</v>
      </c>
      <c r="F164" s="46">
        <v>0</v>
      </c>
      <c r="G164" s="45">
        <v>3000000</v>
      </c>
    </row>
    <row r="165" spans="1:7" s="69" customFormat="1" ht="24.95" customHeight="1" x14ac:dyDescent="0.2">
      <c r="A165" s="198"/>
      <c r="B165" s="107"/>
      <c r="C165" s="199"/>
      <c r="D165" s="107"/>
      <c r="E165" s="102">
        <f>SUM(E145:E164)</f>
        <v>253570000</v>
      </c>
      <c r="F165" s="103">
        <f>SUM(F145:F161)</f>
        <v>113005461.84</v>
      </c>
      <c r="G165" s="102">
        <f>SUM(G145:G164)</f>
        <v>239620000</v>
      </c>
    </row>
    <row r="166" spans="1:7" s="69" customFormat="1" ht="27.75" customHeight="1" x14ac:dyDescent="0.2">
      <c r="A166" s="170"/>
      <c r="B166" s="81"/>
      <c r="C166" s="171"/>
      <c r="D166" s="155"/>
      <c r="E166" s="171"/>
      <c r="F166" s="172"/>
      <c r="G166" s="173"/>
    </row>
    <row r="167" spans="1:7" ht="23.1" customHeight="1" x14ac:dyDescent="0.2">
      <c r="A167" s="25" t="s">
        <v>140</v>
      </c>
      <c r="B167" s="37" t="s">
        <v>141</v>
      </c>
      <c r="C167" s="38">
        <v>12020468</v>
      </c>
      <c r="D167" s="37" t="s">
        <v>142</v>
      </c>
      <c r="E167" s="54">
        <v>7000000</v>
      </c>
      <c r="F167" s="40">
        <v>2000000</v>
      </c>
      <c r="G167" s="39">
        <v>5000000</v>
      </c>
    </row>
    <row r="168" spans="1:7" ht="23.1" customHeight="1" x14ac:dyDescent="0.2">
      <c r="A168" s="25" t="s">
        <v>140</v>
      </c>
      <c r="B168" s="37" t="s">
        <v>141</v>
      </c>
      <c r="C168" s="38">
        <v>12020469</v>
      </c>
      <c r="D168" s="37" t="s">
        <v>143</v>
      </c>
      <c r="E168" s="54">
        <v>5000000</v>
      </c>
      <c r="F168" s="40">
        <v>5490924.8600000003</v>
      </c>
      <c r="G168" s="39">
        <v>5000000</v>
      </c>
    </row>
    <row r="169" spans="1:7" ht="23.1" customHeight="1" x14ac:dyDescent="0.2">
      <c r="A169" s="25" t="s">
        <v>140</v>
      </c>
      <c r="B169" s="37" t="s">
        <v>141</v>
      </c>
      <c r="C169" s="38">
        <v>12020470</v>
      </c>
      <c r="D169" s="37" t="s">
        <v>144</v>
      </c>
      <c r="E169" s="54">
        <v>500000</v>
      </c>
      <c r="F169" s="40">
        <v>0</v>
      </c>
      <c r="G169" s="39">
        <v>500000</v>
      </c>
    </row>
    <row r="170" spans="1:7" ht="23.1" customHeight="1" x14ac:dyDescent="0.2">
      <c r="A170" s="42" t="s">
        <v>140</v>
      </c>
      <c r="B170" s="43" t="s">
        <v>141</v>
      </c>
      <c r="C170" s="44">
        <v>12020471</v>
      </c>
      <c r="D170" s="43" t="s">
        <v>145</v>
      </c>
      <c r="E170" s="96">
        <v>1000000</v>
      </c>
      <c r="F170" s="46">
        <v>0</v>
      </c>
      <c r="G170" s="45">
        <v>0</v>
      </c>
    </row>
    <row r="171" spans="1:7" s="69" customFormat="1" ht="27.75" customHeight="1" x14ac:dyDescent="0.2">
      <c r="A171" s="38"/>
      <c r="B171" s="53"/>
      <c r="C171" s="200"/>
      <c r="D171" s="201" t="s">
        <v>146</v>
      </c>
      <c r="E171" s="200"/>
      <c r="F171" s="176"/>
      <c r="G171" s="91"/>
    </row>
    <row r="172" spans="1:7" s="11" customFormat="1" ht="36.75" customHeight="1" x14ac:dyDescent="0.25">
      <c r="A172" s="8" t="s">
        <v>2</v>
      </c>
      <c r="B172" s="8" t="s">
        <v>3</v>
      </c>
      <c r="C172" s="8" t="s">
        <v>4</v>
      </c>
      <c r="D172" s="8" t="s">
        <v>5</v>
      </c>
      <c r="E172" s="9" t="s">
        <v>6</v>
      </c>
      <c r="F172" s="10" t="s">
        <v>7</v>
      </c>
      <c r="G172" s="9" t="s">
        <v>8</v>
      </c>
    </row>
    <row r="173" spans="1:7" ht="23.1" customHeight="1" x14ac:dyDescent="0.2">
      <c r="A173" s="25" t="s">
        <v>140</v>
      </c>
      <c r="B173" s="37" t="s">
        <v>141</v>
      </c>
      <c r="C173" s="38">
        <v>12020472</v>
      </c>
      <c r="D173" s="37" t="s">
        <v>147</v>
      </c>
      <c r="E173" s="54">
        <v>600000</v>
      </c>
      <c r="F173" s="40">
        <v>0</v>
      </c>
      <c r="G173" s="39">
        <v>300000</v>
      </c>
    </row>
    <row r="174" spans="1:7" ht="30" customHeight="1" x14ac:dyDescent="0.2">
      <c r="A174" s="25" t="s">
        <v>140</v>
      </c>
      <c r="B174" s="37" t="s">
        <v>141</v>
      </c>
      <c r="C174" s="38">
        <v>12020473</v>
      </c>
      <c r="D174" s="37" t="s">
        <v>148</v>
      </c>
      <c r="E174" s="54">
        <v>1500000</v>
      </c>
      <c r="F174" s="40">
        <v>0</v>
      </c>
      <c r="G174" s="39">
        <v>0</v>
      </c>
    </row>
    <row r="175" spans="1:7" ht="21.95" customHeight="1" x14ac:dyDescent="0.2">
      <c r="A175" s="25" t="s">
        <v>140</v>
      </c>
      <c r="B175" s="37" t="s">
        <v>141</v>
      </c>
      <c r="C175" s="38">
        <v>12020474</v>
      </c>
      <c r="D175" s="37" t="s">
        <v>149</v>
      </c>
      <c r="E175" s="54">
        <v>2000000</v>
      </c>
      <c r="F175" s="40">
        <v>0</v>
      </c>
      <c r="G175" s="39">
        <v>2000000</v>
      </c>
    </row>
    <row r="176" spans="1:7" ht="21.95" customHeight="1" x14ac:dyDescent="0.2">
      <c r="A176" s="25" t="s">
        <v>140</v>
      </c>
      <c r="B176" s="37" t="s">
        <v>141</v>
      </c>
      <c r="C176" s="38">
        <v>12020475</v>
      </c>
      <c r="D176" s="37" t="s">
        <v>150</v>
      </c>
      <c r="E176" s="54">
        <v>200000000</v>
      </c>
      <c r="F176" s="40">
        <v>2000000</v>
      </c>
      <c r="G176" s="39">
        <v>100000000</v>
      </c>
    </row>
    <row r="177" spans="1:7 16381:16384" s="69" customFormat="1" ht="21.95" customHeight="1" x14ac:dyDescent="0.2">
      <c r="A177" s="25" t="s">
        <v>140</v>
      </c>
      <c r="B177" s="37" t="s">
        <v>141</v>
      </c>
      <c r="C177" s="38">
        <v>12020476</v>
      </c>
      <c r="D177" s="37" t="s">
        <v>151</v>
      </c>
      <c r="E177" s="54">
        <v>2000000</v>
      </c>
      <c r="F177" s="40">
        <v>0</v>
      </c>
      <c r="G177" s="39">
        <v>1000000</v>
      </c>
    </row>
    <row r="178" spans="1:7 16381:16384" s="69" customFormat="1" ht="21.95" customHeight="1" x14ac:dyDescent="0.2">
      <c r="A178" s="25" t="s">
        <v>140</v>
      </c>
      <c r="B178" s="37" t="s">
        <v>141</v>
      </c>
      <c r="C178" s="38">
        <v>12020478</v>
      </c>
      <c r="D178" s="37" t="s">
        <v>152</v>
      </c>
      <c r="E178" s="54">
        <v>60000</v>
      </c>
      <c r="F178" s="40">
        <v>0</v>
      </c>
      <c r="G178" s="39">
        <v>0</v>
      </c>
    </row>
    <row r="179" spans="1:7 16381:16384" s="69" customFormat="1" ht="21.95" customHeight="1" x14ac:dyDescent="0.2">
      <c r="A179" s="25" t="s">
        <v>140</v>
      </c>
      <c r="B179" s="37" t="s">
        <v>141</v>
      </c>
      <c r="C179" s="38">
        <v>12020427</v>
      </c>
      <c r="D179" s="37" t="s">
        <v>97</v>
      </c>
      <c r="E179" s="54">
        <v>200000</v>
      </c>
      <c r="F179" s="40">
        <v>0</v>
      </c>
      <c r="G179" s="39">
        <v>0</v>
      </c>
    </row>
    <row r="180" spans="1:7 16381:16384" s="69" customFormat="1" ht="21.95" customHeight="1" x14ac:dyDescent="0.2">
      <c r="A180" s="25" t="s">
        <v>140</v>
      </c>
      <c r="B180" s="37" t="s">
        <v>141</v>
      </c>
      <c r="C180" s="38">
        <v>12020479</v>
      </c>
      <c r="D180" s="37" t="s">
        <v>153</v>
      </c>
      <c r="E180" s="54">
        <v>200000</v>
      </c>
      <c r="F180" s="40">
        <v>0</v>
      </c>
      <c r="G180" s="39">
        <v>200000</v>
      </c>
    </row>
    <row r="181" spans="1:7 16381:16384" s="69" customFormat="1" ht="21.95" customHeight="1" x14ac:dyDescent="0.2">
      <c r="A181" s="42" t="s">
        <v>140</v>
      </c>
      <c r="B181" s="43" t="s">
        <v>141</v>
      </c>
      <c r="C181" s="44">
        <v>12020480</v>
      </c>
      <c r="D181" s="43" t="s">
        <v>154</v>
      </c>
      <c r="E181" s="96">
        <v>15000000</v>
      </c>
      <c r="F181" s="46">
        <v>0</v>
      </c>
      <c r="G181" s="45">
        <v>15000000</v>
      </c>
      <c r="XFA181" s="69" t="s">
        <v>155</v>
      </c>
      <c r="XFD181" s="69" t="s">
        <v>156</v>
      </c>
    </row>
    <row r="182" spans="1:7 16381:16384" s="69" customFormat="1" ht="24" customHeight="1" x14ac:dyDescent="0.2">
      <c r="A182" s="202"/>
      <c r="B182" s="187"/>
      <c r="C182" s="203"/>
      <c r="D182" s="187"/>
      <c r="E182" s="99">
        <f>SUM(E167:E181)</f>
        <v>235060000</v>
      </c>
      <c r="F182" s="100">
        <f>SUM(F167:F181)</f>
        <v>9490924.8599999994</v>
      </c>
      <c r="G182" s="99">
        <f>SUM(G167:G181)</f>
        <v>129000000</v>
      </c>
    </row>
    <row r="183" spans="1:7 16381:16384" s="69" customFormat="1" ht="10.5" customHeight="1" x14ac:dyDescent="0.2">
      <c r="A183" s="25"/>
      <c r="B183" s="37"/>
      <c r="C183" s="91"/>
      <c r="D183" s="92"/>
      <c r="E183" s="91"/>
      <c r="F183" s="129"/>
      <c r="G183" s="130"/>
    </row>
    <row r="184" spans="1:7 16381:16384" ht="30" customHeight="1" x14ac:dyDescent="0.2">
      <c r="A184" s="25" t="s">
        <v>157</v>
      </c>
      <c r="B184" s="37" t="s">
        <v>158</v>
      </c>
      <c r="C184" s="38">
        <v>12020480</v>
      </c>
      <c r="D184" s="37" t="s">
        <v>159</v>
      </c>
      <c r="E184" s="83">
        <v>100000</v>
      </c>
      <c r="F184" s="84">
        <v>0</v>
      </c>
      <c r="G184" s="83">
        <v>100000</v>
      </c>
    </row>
    <row r="185" spans="1:7 16381:16384" ht="30" customHeight="1" x14ac:dyDescent="0.2">
      <c r="A185" s="25" t="s">
        <v>157</v>
      </c>
      <c r="B185" s="37" t="s">
        <v>158</v>
      </c>
      <c r="C185" s="38">
        <v>12020481</v>
      </c>
      <c r="D185" s="37" t="s">
        <v>160</v>
      </c>
      <c r="E185" s="83">
        <v>100000</v>
      </c>
      <c r="F185" s="84">
        <v>0</v>
      </c>
      <c r="G185" s="83">
        <v>100000</v>
      </c>
    </row>
    <row r="186" spans="1:7 16381:16384" ht="22.5" customHeight="1" x14ac:dyDescent="0.2">
      <c r="A186" s="132"/>
      <c r="B186" s="133"/>
      <c r="C186" s="134"/>
      <c r="D186" s="133"/>
      <c r="E186" s="204">
        <f>SUM(E184:E185)</f>
        <v>200000</v>
      </c>
      <c r="F186" s="205">
        <f>SUM(F184:F185)</f>
        <v>0</v>
      </c>
      <c r="G186" s="204">
        <f>SUM(G184:G185)</f>
        <v>200000</v>
      </c>
    </row>
    <row r="187" spans="1:7 16381:16384" ht="14.25" customHeight="1" x14ac:dyDescent="0.2">
      <c r="A187" s="183"/>
      <c r="B187" s="184"/>
      <c r="C187" s="181"/>
      <c r="D187" s="93"/>
      <c r="E187" s="181"/>
      <c r="F187" s="185"/>
      <c r="G187" s="173"/>
    </row>
    <row r="188" spans="1:7 16381:16384" s="69" customFormat="1" ht="24" customHeight="1" x14ac:dyDescent="0.2">
      <c r="A188" s="25" t="s">
        <v>161</v>
      </c>
      <c r="B188" s="37" t="s">
        <v>162</v>
      </c>
      <c r="C188" s="38">
        <v>12020482</v>
      </c>
      <c r="D188" s="37" t="s">
        <v>163</v>
      </c>
      <c r="E188" s="54">
        <v>7000000</v>
      </c>
      <c r="F188" s="40">
        <f>46575000+1175000</f>
        <v>47750000</v>
      </c>
      <c r="G188" s="39">
        <v>20000000</v>
      </c>
    </row>
    <row r="189" spans="1:7 16381:16384" s="69" customFormat="1" ht="24" customHeight="1" x14ac:dyDescent="0.2">
      <c r="A189" s="25" t="s">
        <v>161</v>
      </c>
      <c r="B189" s="85" t="s">
        <v>162</v>
      </c>
      <c r="C189" s="38">
        <v>12020483</v>
      </c>
      <c r="D189" s="37" t="s">
        <v>164</v>
      </c>
      <c r="E189" s="206">
        <v>2000000</v>
      </c>
      <c r="F189" s="40">
        <v>0</v>
      </c>
      <c r="G189" s="207">
        <v>2000000</v>
      </c>
    </row>
    <row r="190" spans="1:7 16381:16384" s="69" customFormat="1" ht="30" customHeight="1" x14ac:dyDescent="0.2">
      <c r="A190" s="25" t="s">
        <v>161</v>
      </c>
      <c r="B190" s="85" t="s">
        <v>162</v>
      </c>
      <c r="C190" s="38">
        <v>12020484</v>
      </c>
      <c r="D190" s="37" t="s">
        <v>165</v>
      </c>
      <c r="E190" s="206">
        <v>500000</v>
      </c>
      <c r="F190" s="40">
        <v>0</v>
      </c>
      <c r="G190" s="207">
        <v>500000</v>
      </c>
    </row>
    <row r="191" spans="1:7 16381:16384" s="69" customFormat="1" ht="29.25" customHeight="1" x14ac:dyDescent="0.2">
      <c r="A191" s="42" t="s">
        <v>161</v>
      </c>
      <c r="B191" s="110" t="s">
        <v>162</v>
      </c>
      <c r="C191" s="44">
        <v>12020485</v>
      </c>
      <c r="D191" s="43" t="s">
        <v>166</v>
      </c>
      <c r="E191" s="208">
        <v>200000</v>
      </c>
      <c r="F191" s="46">
        <v>0</v>
      </c>
      <c r="G191" s="209">
        <v>0</v>
      </c>
    </row>
    <row r="192" spans="1:7 16381:16384" s="69" customFormat="1" ht="29.25" customHeight="1" x14ac:dyDescent="0.2">
      <c r="A192" s="145"/>
      <c r="B192" s="146"/>
      <c r="C192" s="147"/>
      <c r="D192" s="148"/>
      <c r="E192" s="210">
        <f>SUM(E188:E191)</f>
        <v>9700000</v>
      </c>
      <c r="F192" s="125">
        <f>SUM(F188:F191)</f>
        <v>47750000</v>
      </c>
      <c r="G192" s="210">
        <f>SUM(G188:G191)</f>
        <v>22500000</v>
      </c>
    </row>
    <row r="193" spans="1:8" s="69" customFormat="1" ht="20.25" customHeight="1" x14ac:dyDescent="0.2">
      <c r="A193" s="38"/>
      <c r="B193" s="53"/>
      <c r="C193" s="200"/>
      <c r="D193" s="201" t="s">
        <v>167</v>
      </c>
      <c r="E193" s="200"/>
      <c r="F193" s="176"/>
      <c r="G193" s="91"/>
    </row>
    <row r="194" spans="1:8" s="11" customFormat="1" ht="36.75" customHeight="1" x14ac:dyDescent="0.25">
      <c r="A194" s="8" t="s">
        <v>2</v>
      </c>
      <c r="B194" s="8" t="s">
        <v>3</v>
      </c>
      <c r="C194" s="8" t="s">
        <v>4</v>
      </c>
      <c r="D194" s="8" t="s">
        <v>5</v>
      </c>
      <c r="E194" s="9" t="s">
        <v>6</v>
      </c>
      <c r="F194" s="10" t="s">
        <v>7</v>
      </c>
      <c r="G194" s="9" t="s">
        <v>8</v>
      </c>
    </row>
    <row r="195" spans="1:8" s="69" customFormat="1" ht="21.95" customHeight="1" x14ac:dyDescent="0.2">
      <c r="A195" s="25" t="s">
        <v>168</v>
      </c>
      <c r="B195" s="85" t="s">
        <v>169</v>
      </c>
      <c r="C195" s="38">
        <v>12020486</v>
      </c>
      <c r="D195" s="37" t="s">
        <v>170</v>
      </c>
      <c r="E195" s="54">
        <v>50000</v>
      </c>
      <c r="F195" s="40">
        <v>40000</v>
      </c>
      <c r="G195" s="39">
        <v>60000</v>
      </c>
    </row>
    <row r="196" spans="1:8" s="69" customFormat="1" ht="26.25" customHeight="1" x14ac:dyDescent="0.2">
      <c r="A196" s="25" t="s">
        <v>168</v>
      </c>
      <c r="B196" s="85" t="s">
        <v>169</v>
      </c>
      <c r="C196" s="38">
        <v>12020487</v>
      </c>
      <c r="D196" s="37" t="s">
        <v>171</v>
      </c>
      <c r="E196" s="54">
        <v>100000</v>
      </c>
      <c r="F196" s="40">
        <v>100000</v>
      </c>
      <c r="G196" s="39">
        <v>100000</v>
      </c>
    </row>
    <row r="197" spans="1:8" s="69" customFormat="1" ht="26.25" customHeight="1" x14ac:dyDescent="0.2">
      <c r="A197" s="145"/>
      <c r="B197" s="146"/>
      <c r="C197" s="147"/>
      <c r="D197" s="148"/>
      <c r="E197" s="50">
        <f>SUM(E195:E196)</f>
        <v>150000</v>
      </c>
      <c r="F197" s="125">
        <f>SUM(F195:F196)</f>
        <v>140000</v>
      </c>
      <c r="G197" s="50">
        <f>SUM(G195:G196)</f>
        <v>160000</v>
      </c>
    </row>
    <row r="198" spans="1:8" s="69" customFormat="1" ht="21" customHeight="1" x14ac:dyDescent="0.2">
      <c r="A198" s="158"/>
      <c r="B198" s="211"/>
      <c r="C198" s="27"/>
      <c r="D198" s="107"/>
      <c r="E198" s="30"/>
      <c r="F198" s="103"/>
      <c r="G198" s="30"/>
    </row>
    <row r="199" spans="1:8" s="69" customFormat="1" ht="30" customHeight="1" x14ac:dyDescent="0.2">
      <c r="A199" s="25" t="s">
        <v>172</v>
      </c>
      <c r="B199" s="37" t="s">
        <v>173</v>
      </c>
      <c r="C199" s="38">
        <v>12020486</v>
      </c>
      <c r="D199" s="37" t="s">
        <v>174</v>
      </c>
      <c r="E199" s="39">
        <v>300000</v>
      </c>
      <c r="F199" s="40">
        <v>150000</v>
      </c>
      <c r="G199" s="39">
        <v>300000</v>
      </c>
    </row>
    <row r="200" spans="1:8" ht="30" customHeight="1" x14ac:dyDescent="0.2">
      <c r="A200" s="25" t="s">
        <v>172</v>
      </c>
      <c r="B200" s="37" t="s">
        <v>173</v>
      </c>
      <c r="C200" s="38">
        <v>12020487</v>
      </c>
      <c r="D200" s="37" t="s">
        <v>175</v>
      </c>
      <c r="E200" s="39">
        <v>150000</v>
      </c>
      <c r="F200" s="40">
        <v>240000</v>
      </c>
      <c r="G200" s="39">
        <v>300000</v>
      </c>
    </row>
    <row r="201" spans="1:8" ht="23.1" customHeight="1" x14ac:dyDescent="0.2">
      <c r="A201" s="145"/>
      <c r="B201" s="146"/>
      <c r="C201" s="147"/>
      <c r="D201" s="148"/>
      <c r="E201" s="50">
        <f>SUM(E199:E200)</f>
        <v>450000</v>
      </c>
      <c r="F201" s="125">
        <f>SUM(F199:F200)</f>
        <v>390000</v>
      </c>
      <c r="G201" s="50">
        <f>SUM(G199:G200)</f>
        <v>600000</v>
      </c>
    </row>
    <row r="202" spans="1:8" ht="22.5" customHeight="1" x14ac:dyDescent="0.2">
      <c r="A202" s="25"/>
      <c r="B202" s="85"/>
      <c r="C202" s="38"/>
      <c r="D202" s="37"/>
      <c r="E202" s="54"/>
      <c r="F202" s="40"/>
      <c r="G202" s="39"/>
    </row>
    <row r="203" spans="1:8" ht="23.1" customHeight="1" x14ac:dyDescent="0.2">
      <c r="A203" s="25" t="s">
        <v>176</v>
      </c>
      <c r="B203" s="85" t="s">
        <v>177</v>
      </c>
      <c r="C203" s="38">
        <v>12020488</v>
      </c>
      <c r="D203" s="37" t="s">
        <v>178</v>
      </c>
      <c r="E203" s="54">
        <v>2000000</v>
      </c>
      <c r="F203" s="40">
        <v>0</v>
      </c>
      <c r="G203" s="39">
        <v>2000000</v>
      </c>
    </row>
    <row r="204" spans="1:8" ht="23.1" customHeight="1" x14ac:dyDescent="0.2">
      <c r="A204" s="145"/>
      <c r="B204" s="146"/>
      <c r="C204" s="147"/>
      <c r="D204" s="148"/>
      <c r="E204" s="50">
        <f>SUM(E203)</f>
        <v>2000000</v>
      </c>
      <c r="F204" s="125">
        <f>SUM(F203)</f>
        <v>0</v>
      </c>
      <c r="G204" s="50">
        <f>SUM(G203)</f>
        <v>2000000</v>
      </c>
    </row>
    <row r="205" spans="1:8" s="69" customFormat="1" ht="20.25" customHeight="1" x14ac:dyDescent="0.2">
      <c r="A205" s="25"/>
      <c r="B205" s="85"/>
      <c r="C205" s="91"/>
      <c r="D205" s="92"/>
      <c r="E205" s="91"/>
      <c r="F205" s="129"/>
      <c r="G205" s="130"/>
    </row>
    <row r="206" spans="1:8" ht="23.1" customHeight="1" x14ac:dyDescent="0.2">
      <c r="A206" s="25" t="s">
        <v>179</v>
      </c>
      <c r="B206" s="85" t="s">
        <v>180</v>
      </c>
      <c r="C206" s="38">
        <v>12020489</v>
      </c>
      <c r="D206" s="37" t="s">
        <v>181</v>
      </c>
      <c r="E206" s="39">
        <v>100000000</v>
      </c>
      <c r="F206" s="40">
        <v>94540552.719999999</v>
      </c>
      <c r="G206" s="39">
        <v>100000000</v>
      </c>
      <c r="H206" s="69"/>
    </row>
    <row r="207" spans="1:8" ht="23.1" customHeight="1" x14ac:dyDescent="0.2">
      <c r="A207" s="25" t="s">
        <v>179</v>
      </c>
      <c r="B207" s="85" t="s">
        <v>180</v>
      </c>
      <c r="C207" s="38">
        <v>12020490</v>
      </c>
      <c r="D207" s="37" t="s">
        <v>182</v>
      </c>
      <c r="E207" s="39">
        <v>10000000</v>
      </c>
      <c r="F207" s="40">
        <v>4650000</v>
      </c>
      <c r="G207" s="39">
        <v>10000000</v>
      </c>
    </row>
    <row r="208" spans="1:8" ht="23.1" customHeight="1" x14ac:dyDescent="0.2">
      <c r="A208" s="145"/>
      <c r="B208" s="146"/>
      <c r="C208" s="147"/>
      <c r="D208" s="148"/>
      <c r="E208" s="50">
        <f>SUM(E206:E207)</f>
        <v>110000000</v>
      </c>
      <c r="F208" s="125">
        <f>SUM(F206:F207)</f>
        <v>99190552.719999999</v>
      </c>
      <c r="G208" s="50">
        <f>SUM(G206:G207)</f>
        <v>110000000</v>
      </c>
    </row>
    <row r="209" spans="1:8" s="69" customFormat="1" ht="24.75" customHeight="1" x14ac:dyDescent="0.2">
      <c r="A209" s="170"/>
      <c r="B209" s="81"/>
      <c r="C209" s="171"/>
      <c r="D209" s="155"/>
      <c r="E209" s="171"/>
      <c r="F209" s="172"/>
      <c r="G209" s="173"/>
    </row>
    <row r="210" spans="1:8" s="69" customFormat="1" ht="21.95" customHeight="1" x14ac:dyDescent="0.2">
      <c r="A210" s="25" t="s">
        <v>183</v>
      </c>
      <c r="B210" s="37" t="s">
        <v>184</v>
      </c>
      <c r="C210" s="38">
        <v>12020421</v>
      </c>
      <c r="D210" s="37" t="s">
        <v>185</v>
      </c>
      <c r="E210" s="116">
        <v>5000000</v>
      </c>
      <c r="F210" s="84">
        <v>0</v>
      </c>
      <c r="G210" s="83">
        <v>1000000</v>
      </c>
    </row>
    <row r="211" spans="1:8" s="69" customFormat="1" ht="27.75" customHeight="1" x14ac:dyDescent="0.2">
      <c r="A211" s="42" t="s">
        <v>183</v>
      </c>
      <c r="B211" s="43" t="s">
        <v>184</v>
      </c>
      <c r="C211" s="44">
        <v>12020491</v>
      </c>
      <c r="D211" s="43" t="s">
        <v>186</v>
      </c>
      <c r="E211" s="111">
        <v>100000</v>
      </c>
      <c r="F211" s="112">
        <v>70000</v>
      </c>
      <c r="G211" s="113">
        <v>100000</v>
      </c>
    </row>
    <row r="212" spans="1:8" s="69" customFormat="1" ht="23.1" customHeight="1" x14ac:dyDescent="0.2">
      <c r="A212" s="145"/>
      <c r="B212" s="148"/>
      <c r="C212" s="147"/>
      <c r="D212" s="148"/>
      <c r="E212" s="149">
        <f>SUM(E210:E211)</f>
        <v>5100000</v>
      </c>
      <c r="F212" s="150">
        <f>SUM(F210:F211)</f>
        <v>70000</v>
      </c>
      <c r="G212" s="149">
        <f>SUM(G210:G211)</f>
        <v>1100000</v>
      </c>
    </row>
    <row r="213" spans="1:8" s="69" customFormat="1" ht="39.75" customHeight="1" x14ac:dyDescent="0.2">
      <c r="A213" s="38"/>
      <c r="B213" s="53"/>
      <c r="C213" s="200"/>
      <c r="D213" s="201" t="s">
        <v>187</v>
      </c>
      <c r="E213" s="200"/>
      <c r="F213" s="176"/>
      <c r="G213" s="91"/>
    </row>
    <row r="214" spans="1:8" s="11" customFormat="1" ht="36.75" customHeight="1" x14ac:dyDescent="0.25">
      <c r="A214" s="8" t="s">
        <v>2</v>
      </c>
      <c r="B214" s="8" t="s">
        <v>3</v>
      </c>
      <c r="C214" s="8" t="s">
        <v>4</v>
      </c>
      <c r="D214" s="8" t="s">
        <v>5</v>
      </c>
      <c r="E214" s="9" t="s">
        <v>6</v>
      </c>
      <c r="F214" s="10" t="s">
        <v>7</v>
      </c>
      <c r="G214" s="9" t="s">
        <v>8</v>
      </c>
    </row>
    <row r="215" spans="1:8" s="69" customFormat="1" ht="23.1" customHeight="1" x14ac:dyDescent="0.2">
      <c r="A215" s="25" t="s">
        <v>188</v>
      </c>
      <c r="B215" s="85" t="s">
        <v>189</v>
      </c>
      <c r="C215" s="38">
        <v>12020492</v>
      </c>
      <c r="D215" s="37" t="s">
        <v>190</v>
      </c>
      <c r="E215" s="128">
        <v>40000</v>
      </c>
      <c r="F215" s="127">
        <v>7000</v>
      </c>
      <c r="G215" s="128">
        <v>40000</v>
      </c>
    </row>
    <row r="216" spans="1:8" ht="23.1" customHeight="1" x14ac:dyDescent="0.2">
      <c r="A216" s="25" t="s">
        <v>188</v>
      </c>
      <c r="B216" s="85" t="s">
        <v>189</v>
      </c>
      <c r="C216" s="38">
        <v>12020493</v>
      </c>
      <c r="D216" s="37" t="s">
        <v>191</v>
      </c>
      <c r="E216" s="128">
        <v>20000000</v>
      </c>
      <c r="F216" s="127">
        <v>11195600</v>
      </c>
      <c r="G216" s="128">
        <v>20000000</v>
      </c>
      <c r="H216" s="69"/>
    </row>
    <row r="217" spans="1:8" ht="23.1" customHeight="1" x14ac:dyDescent="0.2">
      <c r="A217" s="25" t="s">
        <v>188</v>
      </c>
      <c r="B217" s="85" t="s">
        <v>189</v>
      </c>
      <c r="C217" s="38">
        <v>12020494</v>
      </c>
      <c r="D217" s="37" t="s">
        <v>192</v>
      </c>
      <c r="E217" s="128">
        <v>50000</v>
      </c>
      <c r="F217" s="127">
        <v>18500</v>
      </c>
      <c r="G217" s="128">
        <v>50000</v>
      </c>
    </row>
    <row r="218" spans="1:8" ht="23.1" customHeight="1" x14ac:dyDescent="0.2">
      <c r="A218" s="25" t="s">
        <v>188</v>
      </c>
      <c r="B218" s="85" t="s">
        <v>189</v>
      </c>
      <c r="C218" s="38">
        <v>12020495</v>
      </c>
      <c r="D218" s="37" t="s">
        <v>193</v>
      </c>
      <c r="E218" s="128">
        <v>15000</v>
      </c>
      <c r="F218" s="127">
        <v>0</v>
      </c>
      <c r="G218" s="128">
        <v>10000</v>
      </c>
    </row>
    <row r="219" spans="1:8" s="69" customFormat="1" ht="30" customHeight="1" x14ac:dyDescent="0.2">
      <c r="A219" s="42" t="s">
        <v>188</v>
      </c>
      <c r="B219" s="110" t="s">
        <v>189</v>
      </c>
      <c r="C219" s="44">
        <v>12020496</v>
      </c>
      <c r="D219" s="43" t="s">
        <v>194</v>
      </c>
      <c r="E219" s="212">
        <v>200000</v>
      </c>
      <c r="F219" s="213">
        <v>0</v>
      </c>
      <c r="G219" s="212">
        <v>200000</v>
      </c>
      <c r="H219" s="3"/>
    </row>
    <row r="220" spans="1:8" s="69" customFormat="1" ht="23.1" customHeight="1" x14ac:dyDescent="0.2">
      <c r="A220" s="145"/>
      <c r="B220" s="146"/>
      <c r="C220" s="147"/>
      <c r="D220" s="148"/>
      <c r="E220" s="88">
        <f>SUM(E215:E219)</f>
        <v>20305000</v>
      </c>
      <c r="F220" s="119">
        <f>SUM(F215:F219)</f>
        <v>11221100</v>
      </c>
      <c r="G220" s="88">
        <f>SUM(G215:G219)</f>
        <v>20300000</v>
      </c>
      <c r="H220" s="3"/>
    </row>
    <row r="221" spans="1:8" s="69" customFormat="1" ht="20.100000000000001" customHeight="1" x14ac:dyDescent="0.2">
      <c r="A221" s="158"/>
      <c r="B221" s="211"/>
      <c r="C221" s="27"/>
      <c r="D221" s="107"/>
      <c r="E221" s="130"/>
      <c r="F221" s="129"/>
      <c r="G221" s="130"/>
      <c r="H221" s="3"/>
    </row>
    <row r="222" spans="1:8" ht="20.100000000000001" customHeight="1" x14ac:dyDescent="0.2">
      <c r="A222" s="25" t="s">
        <v>195</v>
      </c>
      <c r="B222" s="85" t="s">
        <v>196</v>
      </c>
      <c r="C222" s="38">
        <v>12020497</v>
      </c>
      <c r="D222" s="37" t="s">
        <v>197</v>
      </c>
      <c r="E222" s="39">
        <v>10000000</v>
      </c>
      <c r="F222" s="40">
        <v>4285155</v>
      </c>
      <c r="G222" s="39">
        <v>10000000</v>
      </c>
    </row>
    <row r="223" spans="1:8" ht="20.100000000000001" customHeight="1" x14ac:dyDescent="0.2">
      <c r="A223" s="25" t="s">
        <v>195</v>
      </c>
      <c r="B223" s="85" t="s">
        <v>196</v>
      </c>
      <c r="C223" s="38">
        <v>12020498</v>
      </c>
      <c r="D223" s="37" t="s">
        <v>198</v>
      </c>
      <c r="E223" s="39">
        <v>500000</v>
      </c>
      <c r="F223" s="40">
        <v>705600</v>
      </c>
      <c r="G223" s="39">
        <v>1000000</v>
      </c>
    </row>
    <row r="224" spans="1:8" s="69" customFormat="1" ht="20.100000000000001" customHeight="1" x14ac:dyDescent="0.2">
      <c r="A224" s="25" t="s">
        <v>195</v>
      </c>
      <c r="B224" s="85" t="s">
        <v>196</v>
      </c>
      <c r="C224" s="38">
        <v>12020499</v>
      </c>
      <c r="D224" s="37" t="s">
        <v>199</v>
      </c>
      <c r="E224" s="39">
        <v>20000000</v>
      </c>
      <c r="F224" s="40">
        <v>14642600</v>
      </c>
      <c r="G224" s="39">
        <v>20000000</v>
      </c>
      <c r="H224" s="3"/>
    </row>
    <row r="225" spans="1:8" s="69" customFormat="1" ht="20.100000000000001" customHeight="1" x14ac:dyDescent="0.2">
      <c r="A225" s="25" t="s">
        <v>195</v>
      </c>
      <c r="B225" s="85" t="s">
        <v>196</v>
      </c>
      <c r="C225" s="38">
        <v>12020421</v>
      </c>
      <c r="D225" s="37" t="s">
        <v>200</v>
      </c>
      <c r="E225" s="39">
        <v>100000</v>
      </c>
      <c r="F225" s="40">
        <v>50000</v>
      </c>
      <c r="G225" s="39">
        <v>100000</v>
      </c>
      <c r="H225" s="3"/>
    </row>
    <row r="226" spans="1:8" s="69" customFormat="1" ht="24.95" customHeight="1" x14ac:dyDescent="0.2">
      <c r="A226" s="145"/>
      <c r="B226" s="146"/>
      <c r="C226" s="147"/>
      <c r="D226" s="148"/>
      <c r="E226" s="50">
        <f>SUM(E222:E225)</f>
        <v>30600000</v>
      </c>
      <c r="F226" s="125">
        <f>SUM(F222:F225)</f>
        <v>19683355</v>
      </c>
      <c r="G226" s="50">
        <f>SUM(G222:G225)</f>
        <v>31100000</v>
      </c>
      <c r="H226" s="3"/>
    </row>
    <row r="227" spans="1:8" ht="17.25" customHeight="1" x14ac:dyDescent="0.2">
      <c r="A227" s="25"/>
      <c r="B227" s="37"/>
      <c r="C227" s="72"/>
      <c r="D227" s="214"/>
      <c r="E227" s="72"/>
      <c r="F227" s="73"/>
      <c r="G227" s="74"/>
      <c r="H227" s="69"/>
    </row>
    <row r="228" spans="1:8" s="69" customFormat="1" ht="20.100000000000001" customHeight="1" x14ac:dyDescent="0.2">
      <c r="A228" s="215" t="s">
        <v>201</v>
      </c>
      <c r="B228" s="216" t="s">
        <v>202</v>
      </c>
      <c r="C228" s="38">
        <v>12024100</v>
      </c>
      <c r="D228" s="37" t="s">
        <v>203</v>
      </c>
      <c r="E228" s="83">
        <v>1500000</v>
      </c>
      <c r="F228" s="84">
        <v>14435400</v>
      </c>
      <c r="G228" s="83">
        <v>3000000</v>
      </c>
      <c r="H228" s="3"/>
    </row>
    <row r="229" spans="1:8" s="69" customFormat="1" ht="20.100000000000001" customHeight="1" x14ac:dyDescent="0.2">
      <c r="A229" s="215" t="s">
        <v>201</v>
      </c>
      <c r="B229" s="216" t="s">
        <v>202</v>
      </c>
      <c r="C229" s="38">
        <v>12024101</v>
      </c>
      <c r="D229" s="37" t="s">
        <v>204</v>
      </c>
      <c r="E229" s="83">
        <v>300000</v>
      </c>
      <c r="F229" s="84">
        <v>3600000</v>
      </c>
      <c r="G229" s="83">
        <v>4000000</v>
      </c>
    </row>
    <row r="230" spans="1:8" s="69" customFormat="1" ht="20.100000000000001" customHeight="1" x14ac:dyDescent="0.2">
      <c r="A230" s="215" t="s">
        <v>201</v>
      </c>
      <c r="B230" s="216" t="s">
        <v>202</v>
      </c>
      <c r="C230" s="38">
        <v>12024102</v>
      </c>
      <c r="D230" s="37" t="s">
        <v>205</v>
      </c>
      <c r="E230" s="83">
        <v>200000</v>
      </c>
      <c r="F230" s="84">
        <v>1167450</v>
      </c>
      <c r="G230" s="83">
        <v>3000000</v>
      </c>
    </row>
    <row r="231" spans="1:8" s="69" customFormat="1" ht="26.1" customHeight="1" x14ac:dyDescent="0.2">
      <c r="A231" s="145"/>
      <c r="B231" s="118"/>
      <c r="C231" s="147"/>
      <c r="D231" s="148"/>
      <c r="E231" s="149">
        <f>SUM(E228:E230)</f>
        <v>2000000</v>
      </c>
      <c r="F231" s="150">
        <f>SUM(F228:F230)</f>
        <v>19202850</v>
      </c>
      <c r="G231" s="149">
        <f>SUM(G228:G230)</f>
        <v>10000000</v>
      </c>
    </row>
    <row r="232" spans="1:8" s="69" customFormat="1" ht="24.75" customHeight="1" x14ac:dyDescent="0.2">
      <c r="A232" s="170"/>
      <c r="B232" s="81"/>
      <c r="C232" s="171"/>
      <c r="D232" s="155"/>
      <c r="E232" s="171"/>
      <c r="F232" s="172"/>
      <c r="G232" s="173"/>
    </row>
    <row r="233" spans="1:8" ht="30" customHeight="1" x14ac:dyDescent="0.2">
      <c r="A233" s="25" t="s">
        <v>206</v>
      </c>
      <c r="B233" s="43" t="s">
        <v>207</v>
      </c>
      <c r="C233" s="38">
        <v>12020421</v>
      </c>
      <c r="D233" s="110" t="s">
        <v>208</v>
      </c>
      <c r="E233" s="116">
        <v>20000000</v>
      </c>
      <c r="F233" s="112">
        <v>0</v>
      </c>
      <c r="G233" s="83">
        <v>5000000</v>
      </c>
    </row>
    <row r="234" spans="1:8" ht="30" customHeight="1" x14ac:dyDescent="0.2">
      <c r="A234" s="145"/>
      <c r="B234" s="148"/>
      <c r="C234" s="147"/>
      <c r="D234" s="146"/>
      <c r="E234" s="149">
        <f>SUM(E233)</f>
        <v>20000000</v>
      </c>
      <c r="F234" s="150">
        <f>SUM(F233)</f>
        <v>0</v>
      </c>
      <c r="G234" s="149">
        <f>SUM(G233)</f>
        <v>5000000</v>
      </c>
    </row>
    <row r="235" spans="1:8" s="69" customFormat="1" ht="24.75" customHeight="1" x14ac:dyDescent="0.2">
      <c r="A235" s="38"/>
      <c r="B235" s="53"/>
      <c r="C235" s="200"/>
      <c r="D235" s="201" t="s">
        <v>209</v>
      </c>
      <c r="E235" s="200"/>
      <c r="F235" s="176"/>
      <c r="G235" s="91"/>
    </row>
    <row r="236" spans="1:8" s="11" customFormat="1" ht="36.75" customHeight="1" x14ac:dyDescent="0.25">
      <c r="A236" s="8" t="s">
        <v>2</v>
      </c>
      <c r="B236" s="8" t="s">
        <v>3</v>
      </c>
      <c r="C236" s="8" t="s">
        <v>4</v>
      </c>
      <c r="D236" s="8" t="s">
        <v>5</v>
      </c>
      <c r="E236" s="9" t="s">
        <v>6</v>
      </c>
      <c r="F236" s="10" t="s">
        <v>7</v>
      </c>
      <c r="G236" s="9" t="s">
        <v>8</v>
      </c>
    </row>
    <row r="237" spans="1:8" s="69" customFormat="1" ht="21.95" customHeight="1" x14ac:dyDescent="0.2">
      <c r="A237" s="25">
        <v>21510200100</v>
      </c>
      <c r="B237" s="37" t="s">
        <v>210</v>
      </c>
      <c r="C237" s="38">
        <v>12024103</v>
      </c>
      <c r="D237" s="85" t="s">
        <v>211</v>
      </c>
      <c r="E237" s="207">
        <v>500000</v>
      </c>
      <c r="F237" s="217">
        <v>108800</v>
      </c>
      <c r="G237" s="207">
        <v>500000</v>
      </c>
    </row>
    <row r="238" spans="1:8" s="69" customFormat="1" ht="21.95" customHeight="1" x14ac:dyDescent="0.2">
      <c r="A238" s="25">
        <v>21510200100</v>
      </c>
      <c r="B238" s="37" t="s">
        <v>210</v>
      </c>
      <c r="C238" s="38">
        <v>12024104</v>
      </c>
      <c r="D238" s="85" t="s">
        <v>212</v>
      </c>
      <c r="E238" s="207">
        <v>2000000</v>
      </c>
      <c r="F238" s="217">
        <v>0</v>
      </c>
      <c r="G238" s="207">
        <v>1000000</v>
      </c>
    </row>
    <row r="239" spans="1:8" s="69" customFormat="1" ht="21.95" customHeight="1" x14ac:dyDescent="0.2">
      <c r="A239" s="25">
        <v>21510200100</v>
      </c>
      <c r="B239" s="37" t="s">
        <v>210</v>
      </c>
      <c r="C239" s="38">
        <v>12024105</v>
      </c>
      <c r="D239" s="85" t="s">
        <v>213</v>
      </c>
      <c r="E239" s="207">
        <v>200000</v>
      </c>
      <c r="F239" s="217">
        <v>0</v>
      </c>
      <c r="G239" s="207">
        <v>100000</v>
      </c>
    </row>
    <row r="240" spans="1:8" s="69" customFormat="1" ht="21.95" customHeight="1" x14ac:dyDescent="0.2">
      <c r="A240" s="145"/>
      <c r="B240" s="148"/>
      <c r="C240" s="147"/>
      <c r="D240" s="146"/>
      <c r="E240" s="210">
        <f>SUM(E237:E239)</f>
        <v>2700000</v>
      </c>
      <c r="F240" s="218">
        <f>SUM(F237:F239)</f>
        <v>108800</v>
      </c>
      <c r="G240" s="210">
        <f>SUM(G237:G239)</f>
        <v>1600000</v>
      </c>
    </row>
    <row r="241" spans="1:8" s="69" customFormat="1" ht="21.95" customHeight="1" x14ac:dyDescent="0.2">
      <c r="A241" s="186"/>
      <c r="B241" s="187"/>
      <c r="C241" s="188"/>
      <c r="D241" s="219"/>
      <c r="E241" s="220"/>
      <c r="F241" s="221"/>
      <c r="G241" s="222"/>
    </row>
    <row r="242" spans="1:8" s="223" customFormat="1" ht="29.25" customHeight="1" x14ac:dyDescent="0.2">
      <c r="A242" s="192" t="s">
        <v>111</v>
      </c>
      <c r="B242" s="43" t="s">
        <v>112</v>
      </c>
      <c r="C242" s="44">
        <v>12024107</v>
      </c>
      <c r="D242" s="43" t="s">
        <v>214</v>
      </c>
      <c r="E242" s="96">
        <v>1000000</v>
      </c>
      <c r="F242" s="46">
        <v>0</v>
      </c>
      <c r="G242" s="45">
        <v>1000000</v>
      </c>
      <c r="H242" s="69"/>
    </row>
    <row r="243" spans="1:8" s="69" customFormat="1" ht="21.95" customHeight="1" x14ac:dyDescent="0.2">
      <c r="A243" s="123"/>
      <c r="B243" s="87"/>
      <c r="C243" s="210"/>
      <c r="D243" s="210"/>
      <c r="E243" s="224">
        <f>SUM(E242)</f>
        <v>1000000</v>
      </c>
      <c r="F243" s="218">
        <f>SUM(F242)</f>
        <v>0</v>
      </c>
      <c r="G243" s="225">
        <f>SUM(G242)</f>
        <v>1000000</v>
      </c>
    </row>
    <row r="244" spans="1:8" s="131" customFormat="1" ht="21.95" customHeight="1" x14ac:dyDescent="0.2">
      <c r="A244" s="226"/>
      <c r="B244" s="227"/>
      <c r="C244" s="228"/>
      <c r="D244" s="229"/>
      <c r="E244" s="228"/>
      <c r="F244" s="230"/>
      <c r="G244" s="231"/>
    </row>
    <row r="245" spans="1:8" s="131" customFormat="1" ht="21.95" customHeight="1" x14ac:dyDescent="0.2">
      <c r="A245" s="191" t="s">
        <v>215</v>
      </c>
      <c r="B245" s="216" t="s">
        <v>216</v>
      </c>
      <c r="C245" s="38">
        <v>12020421</v>
      </c>
      <c r="D245" s="232" t="s">
        <v>217</v>
      </c>
      <c r="E245" s="207">
        <v>150000</v>
      </c>
      <c r="F245" s="217">
        <v>0</v>
      </c>
      <c r="G245" s="207">
        <v>150000</v>
      </c>
    </row>
    <row r="246" spans="1:8" s="131" customFormat="1" ht="21.95" customHeight="1" x14ac:dyDescent="0.2">
      <c r="A246" s="191" t="s">
        <v>215</v>
      </c>
      <c r="B246" s="216" t="s">
        <v>216</v>
      </c>
      <c r="C246" s="38">
        <v>12020438</v>
      </c>
      <c r="D246" s="232" t="s">
        <v>218</v>
      </c>
      <c r="E246" s="207">
        <v>30000000</v>
      </c>
      <c r="F246" s="217">
        <v>13200000</v>
      </c>
      <c r="G246" s="207">
        <v>30000000</v>
      </c>
    </row>
    <row r="247" spans="1:8" s="131" customFormat="1" ht="21.95" customHeight="1" x14ac:dyDescent="0.2">
      <c r="A247" s="191" t="s">
        <v>215</v>
      </c>
      <c r="B247" s="216" t="s">
        <v>216</v>
      </c>
      <c r="C247" s="38">
        <v>12024108</v>
      </c>
      <c r="D247" s="232" t="s">
        <v>219</v>
      </c>
      <c r="E247" s="207">
        <v>240000</v>
      </c>
      <c r="F247" s="217">
        <v>105000</v>
      </c>
      <c r="G247" s="207">
        <v>200000</v>
      </c>
    </row>
    <row r="248" spans="1:8" s="131" customFormat="1" ht="21.95" customHeight="1" x14ac:dyDescent="0.2">
      <c r="A248" s="191" t="s">
        <v>215</v>
      </c>
      <c r="B248" s="216" t="s">
        <v>216</v>
      </c>
      <c r="C248" s="38">
        <v>12024109</v>
      </c>
      <c r="D248" s="232" t="s">
        <v>220</v>
      </c>
      <c r="E248" s="207">
        <v>300000</v>
      </c>
      <c r="F248" s="217">
        <v>160000</v>
      </c>
      <c r="G248" s="207">
        <v>200000</v>
      </c>
    </row>
    <row r="249" spans="1:8" s="131" customFormat="1" ht="21.95" customHeight="1" x14ac:dyDescent="0.2">
      <c r="A249" s="183"/>
      <c r="B249" s="227"/>
      <c r="C249" s="233"/>
      <c r="D249" s="234"/>
      <c r="E249" s="228">
        <f>SUM(E245:E248)</f>
        <v>30690000</v>
      </c>
      <c r="F249" s="230">
        <f>SUM(F245:F248)</f>
        <v>13465000</v>
      </c>
      <c r="G249" s="231">
        <f>SUM(G245:G248)</f>
        <v>30550000</v>
      </c>
    </row>
    <row r="250" spans="1:8" s="131" customFormat="1" ht="21.95" customHeight="1" x14ac:dyDescent="0.2">
      <c r="A250" s="183"/>
      <c r="B250" s="227"/>
      <c r="C250" s="233"/>
      <c r="D250" s="234"/>
      <c r="E250" s="233"/>
      <c r="F250" s="235"/>
      <c r="G250" s="236"/>
    </row>
    <row r="251" spans="1:8" s="131" customFormat="1" ht="21.95" customHeight="1" x14ac:dyDescent="0.2">
      <c r="A251" s="191" t="s">
        <v>221</v>
      </c>
      <c r="B251" s="216" t="s">
        <v>222</v>
      </c>
      <c r="C251" s="38">
        <v>12020438</v>
      </c>
      <c r="D251" s="232" t="s">
        <v>223</v>
      </c>
      <c r="E251" s="206">
        <v>200147906</v>
      </c>
      <c r="F251" s="217">
        <f>113296785+30000000</f>
        <v>143296785</v>
      </c>
      <c r="G251" s="207">
        <v>200000000</v>
      </c>
    </row>
    <row r="252" spans="1:8" s="131" customFormat="1" ht="21.95" customHeight="1" x14ac:dyDescent="0.2">
      <c r="A252" s="191" t="s">
        <v>221</v>
      </c>
      <c r="B252" s="216" t="s">
        <v>222</v>
      </c>
      <c r="C252" s="38">
        <v>12020447</v>
      </c>
      <c r="D252" s="232" t="s">
        <v>224</v>
      </c>
      <c r="E252" s="206">
        <v>20000000</v>
      </c>
      <c r="F252" s="217">
        <v>28007100</v>
      </c>
      <c r="G252" s="207">
        <v>30000000</v>
      </c>
    </row>
    <row r="253" spans="1:8" s="131" customFormat="1" ht="21.95" customHeight="1" x14ac:dyDescent="0.2">
      <c r="A253" s="191" t="s">
        <v>221</v>
      </c>
      <c r="B253" s="216" t="s">
        <v>222</v>
      </c>
      <c r="C253" s="38">
        <v>12020444</v>
      </c>
      <c r="D253" s="232" t="s">
        <v>225</v>
      </c>
      <c r="E253" s="206">
        <v>6000000</v>
      </c>
      <c r="F253" s="217">
        <v>4502500</v>
      </c>
      <c r="G253" s="207">
        <v>6000000</v>
      </c>
    </row>
    <row r="254" spans="1:8" s="131" customFormat="1" ht="21.95" customHeight="1" x14ac:dyDescent="0.2">
      <c r="A254" s="191" t="s">
        <v>221</v>
      </c>
      <c r="B254" s="216" t="s">
        <v>222</v>
      </c>
      <c r="C254" s="38">
        <v>12024110</v>
      </c>
      <c r="D254" s="232" t="s">
        <v>226</v>
      </c>
      <c r="E254" s="206">
        <v>25000000</v>
      </c>
      <c r="F254" s="217">
        <v>24461930</v>
      </c>
      <c r="G254" s="207">
        <v>25000000</v>
      </c>
    </row>
    <row r="255" spans="1:8" s="131" customFormat="1" ht="21.95" customHeight="1" x14ac:dyDescent="0.2">
      <c r="A255" s="191" t="s">
        <v>221</v>
      </c>
      <c r="B255" s="216" t="s">
        <v>222</v>
      </c>
      <c r="C255" s="38">
        <v>12024111</v>
      </c>
      <c r="D255" s="232" t="s">
        <v>227</v>
      </c>
      <c r="E255" s="206">
        <v>4000000</v>
      </c>
      <c r="F255" s="217">
        <v>1835300</v>
      </c>
      <c r="G255" s="207">
        <v>3000000</v>
      </c>
    </row>
    <row r="256" spans="1:8" s="131" customFormat="1" ht="21.95" customHeight="1" x14ac:dyDescent="0.2">
      <c r="A256" s="191" t="s">
        <v>221</v>
      </c>
      <c r="B256" s="216" t="s">
        <v>222</v>
      </c>
      <c r="C256" s="38">
        <v>12024112</v>
      </c>
      <c r="D256" s="232" t="s">
        <v>228</v>
      </c>
      <c r="E256" s="206">
        <v>3000000</v>
      </c>
      <c r="F256" s="217">
        <v>3682300</v>
      </c>
      <c r="G256" s="207">
        <v>4000000</v>
      </c>
    </row>
    <row r="257" spans="1:7" s="131" customFormat="1" ht="21.95" customHeight="1" x14ac:dyDescent="0.2">
      <c r="A257" s="192" t="s">
        <v>221</v>
      </c>
      <c r="B257" s="237" t="s">
        <v>222</v>
      </c>
      <c r="C257" s="44">
        <v>12024113</v>
      </c>
      <c r="D257" s="238" t="s">
        <v>229</v>
      </c>
      <c r="E257" s="208">
        <v>35000000</v>
      </c>
      <c r="F257" s="239">
        <v>31523050</v>
      </c>
      <c r="G257" s="209">
        <v>35000000</v>
      </c>
    </row>
    <row r="258" spans="1:7" s="69" customFormat="1" ht="24.75" customHeight="1" x14ac:dyDescent="0.2">
      <c r="A258" s="38"/>
      <c r="B258" s="53"/>
      <c r="C258" s="200"/>
      <c r="D258" s="201" t="s">
        <v>230</v>
      </c>
      <c r="E258" s="200"/>
      <c r="F258" s="176"/>
      <c r="G258" s="91"/>
    </row>
    <row r="259" spans="1:7" s="11" customFormat="1" ht="36.75" customHeight="1" x14ac:dyDescent="0.25">
      <c r="A259" s="194" t="s">
        <v>2</v>
      </c>
      <c r="B259" s="194" t="s">
        <v>3</v>
      </c>
      <c r="C259" s="194" t="s">
        <v>4</v>
      </c>
      <c r="D259" s="194" t="s">
        <v>5</v>
      </c>
      <c r="E259" s="240" t="s">
        <v>6</v>
      </c>
      <c r="F259" s="10" t="s">
        <v>7</v>
      </c>
      <c r="G259" s="240" t="s">
        <v>8</v>
      </c>
    </row>
    <row r="260" spans="1:7" s="131" customFormat="1" ht="21.95" customHeight="1" x14ac:dyDescent="0.2">
      <c r="A260" s="226" t="s">
        <v>221</v>
      </c>
      <c r="B260" s="241" t="s">
        <v>222</v>
      </c>
      <c r="C260" s="242">
        <v>12024114</v>
      </c>
      <c r="D260" s="234" t="s">
        <v>231</v>
      </c>
      <c r="E260" s="233">
        <v>12000000</v>
      </c>
      <c r="F260" s="235">
        <v>10117000</v>
      </c>
      <c r="G260" s="236">
        <v>12000000</v>
      </c>
    </row>
    <row r="261" spans="1:7" s="131" customFormat="1" ht="21.95" customHeight="1" x14ac:dyDescent="0.2">
      <c r="A261" s="191" t="s">
        <v>221</v>
      </c>
      <c r="B261" s="216" t="s">
        <v>222</v>
      </c>
      <c r="C261" s="38">
        <v>12024115</v>
      </c>
      <c r="D261" s="232" t="s">
        <v>232</v>
      </c>
      <c r="E261" s="206">
        <v>25000000</v>
      </c>
      <c r="F261" s="217">
        <v>27191400</v>
      </c>
      <c r="G261" s="207">
        <v>30000000</v>
      </c>
    </row>
    <row r="262" spans="1:7" s="131" customFormat="1" ht="21.95" customHeight="1" x14ac:dyDescent="0.2">
      <c r="A262" s="191" t="s">
        <v>221</v>
      </c>
      <c r="B262" s="216" t="s">
        <v>222</v>
      </c>
      <c r="C262" s="38">
        <v>12020446</v>
      </c>
      <c r="D262" s="232" t="s">
        <v>233</v>
      </c>
      <c r="E262" s="206">
        <v>4000000</v>
      </c>
      <c r="F262" s="217">
        <v>470850</v>
      </c>
      <c r="G262" s="207">
        <v>1000000</v>
      </c>
    </row>
    <row r="263" spans="1:7" s="131" customFormat="1" ht="21.95" customHeight="1" x14ac:dyDescent="0.2">
      <c r="A263" s="191" t="s">
        <v>221</v>
      </c>
      <c r="B263" s="216" t="s">
        <v>222</v>
      </c>
      <c r="C263" s="38">
        <v>12020441</v>
      </c>
      <c r="D263" s="232" t="s">
        <v>234</v>
      </c>
      <c r="E263" s="206">
        <v>3000000</v>
      </c>
      <c r="F263" s="217">
        <v>1736500</v>
      </c>
      <c r="G263" s="207">
        <v>3000000</v>
      </c>
    </row>
    <row r="264" spans="1:7" s="131" customFormat="1" ht="21.95" customHeight="1" x14ac:dyDescent="0.2">
      <c r="A264" s="191" t="s">
        <v>221</v>
      </c>
      <c r="B264" s="216" t="s">
        <v>222</v>
      </c>
      <c r="C264" s="38">
        <v>12024116</v>
      </c>
      <c r="D264" s="232" t="s">
        <v>235</v>
      </c>
      <c r="E264" s="206">
        <v>4000000</v>
      </c>
      <c r="F264" s="217">
        <v>0</v>
      </c>
      <c r="G264" s="207">
        <v>2700000</v>
      </c>
    </row>
    <row r="265" spans="1:7" s="131" customFormat="1" ht="21.95" customHeight="1" x14ac:dyDescent="0.2">
      <c r="A265" s="191" t="s">
        <v>221</v>
      </c>
      <c r="B265" s="216" t="s">
        <v>222</v>
      </c>
      <c r="C265" s="38">
        <v>12020423</v>
      </c>
      <c r="D265" s="232" t="s">
        <v>236</v>
      </c>
      <c r="E265" s="206">
        <v>300000</v>
      </c>
      <c r="F265" s="217">
        <v>181000</v>
      </c>
      <c r="G265" s="207">
        <v>300000</v>
      </c>
    </row>
    <row r="266" spans="1:7" s="131" customFormat="1" ht="21.95" customHeight="1" x14ac:dyDescent="0.2">
      <c r="A266" s="191" t="s">
        <v>221</v>
      </c>
      <c r="B266" s="216" t="s">
        <v>222</v>
      </c>
      <c r="C266" s="38">
        <v>12020423</v>
      </c>
      <c r="D266" s="232" t="s">
        <v>237</v>
      </c>
      <c r="E266" s="206">
        <v>20000</v>
      </c>
      <c r="F266" s="217">
        <v>147500</v>
      </c>
      <c r="G266" s="207">
        <v>200000</v>
      </c>
    </row>
    <row r="267" spans="1:7" s="131" customFormat="1" ht="21.95" customHeight="1" x14ac:dyDescent="0.2">
      <c r="A267" s="191" t="s">
        <v>221</v>
      </c>
      <c r="B267" s="216" t="s">
        <v>222</v>
      </c>
      <c r="C267" s="38">
        <v>12024117</v>
      </c>
      <c r="D267" s="232" t="s">
        <v>238</v>
      </c>
      <c r="E267" s="206">
        <v>100000</v>
      </c>
      <c r="F267" s="217">
        <v>74500</v>
      </c>
      <c r="G267" s="207">
        <v>100000</v>
      </c>
    </row>
    <row r="268" spans="1:7" s="131" customFormat="1" ht="21.95" customHeight="1" x14ac:dyDescent="0.2">
      <c r="A268" s="191" t="s">
        <v>221</v>
      </c>
      <c r="B268" s="216" t="s">
        <v>222</v>
      </c>
      <c r="C268" s="38">
        <v>12024118</v>
      </c>
      <c r="D268" s="232" t="s">
        <v>239</v>
      </c>
      <c r="E268" s="206">
        <v>10000000</v>
      </c>
      <c r="F268" s="217">
        <v>40000</v>
      </c>
      <c r="G268" s="207">
        <v>5000000</v>
      </c>
    </row>
    <row r="269" spans="1:7" s="131" customFormat="1" ht="21.95" customHeight="1" x14ac:dyDescent="0.2">
      <c r="A269" s="191" t="s">
        <v>221</v>
      </c>
      <c r="B269" s="216" t="s">
        <v>222</v>
      </c>
      <c r="C269" s="38">
        <v>12020421</v>
      </c>
      <c r="D269" s="232" t="s">
        <v>240</v>
      </c>
      <c r="E269" s="206">
        <v>400000</v>
      </c>
      <c r="F269" s="217">
        <v>112100</v>
      </c>
      <c r="G269" s="207">
        <v>400000</v>
      </c>
    </row>
    <row r="270" spans="1:7" s="131" customFormat="1" ht="21.95" customHeight="1" x14ac:dyDescent="0.2">
      <c r="A270" s="191" t="s">
        <v>221</v>
      </c>
      <c r="B270" s="216" t="s">
        <v>222</v>
      </c>
      <c r="C270" s="38">
        <v>12024108</v>
      </c>
      <c r="D270" s="232" t="s">
        <v>241</v>
      </c>
      <c r="E270" s="206">
        <v>500000</v>
      </c>
      <c r="F270" s="217">
        <v>228000</v>
      </c>
      <c r="G270" s="207">
        <v>300000</v>
      </c>
    </row>
    <row r="271" spans="1:7" s="131" customFormat="1" ht="21.95" customHeight="1" x14ac:dyDescent="0.2">
      <c r="A271" s="191" t="s">
        <v>221</v>
      </c>
      <c r="B271" s="216" t="s">
        <v>222</v>
      </c>
      <c r="C271" s="38">
        <v>12024119</v>
      </c>
      <c r="D271" s="232" t="s">
        <v>242</v>
      </c>
      <c r="E271" s="206">
        <v>10000000</v>
      </c>
      <c r="F271" s="217">
        <v>4789500</v>
      </c>
      <c r="G271" s="207">
        <v>6000000</v>
      </c>
    </row>
    <row r="272" spans="1:7" s="131" customFormat="1" ht="21.95" customHeight="1" x14ac:dyDescent="0.2">
      <c r="A272" s="191" t="s">
        <v>221</v>
      </c>
      <c r="B272" s="216" t="s">
        <v>222</v>
      </c>
      <c r="C272" s="38">
        <v>12024120</v>
      </c>
      <c r="D272" s="232" t="s">
        <v>243</v>
      </c>
      <c r="E272" s="206">
        <v>4000000</v>
      </c>
      <c r="F272" s="217">
        <v>3595870</v>
      </c>
      <c r="G272" s="207">
        <v>4000000</v>
      </c>
    </row>
    <row r="273" spans="1:7" s="131" customFormat="1" ht="21.95" customHeight="1" x14ac:dyDescent="0.2">
      <c r="A273" s="191" t="s">
        <v>221</v>
      </c>
      <c r="B273" s="216" t="s">
        <v>222</v>
      </c>
      <c r="C273" s="38">
        <v>12024121</v>
      </c>
      <c r="D273" s="232" t="s">
        <v>244</v>
      </c>
      <c r="E273" s="206">
        <v>35000000</v>
      </c>
      <c r="F273" s="217">
        <v>19962570</v>
      </c>
      <c r="G273" s="207">
        <v>25000000</v>
      </c>
    </row>
    <row r="274" spans="1:7" s="131" customFormat="1" ht="21.95" customHeight="1" x14ac:dyDescent="0.2">
      <c r="A274" s="191" t="s">
        <v>221</v>
      </c>
      <c r="B274" s="216" t="s">
        <v>222</v>
      </c>
      <c r="C274" s="38">
        <v>12024112</v>
      </c>
      <c r="D274" s="232" t="s">
        <v>245</v>
      </c>
      <c r="E274" s="206">
        <v>10000000</v>
      </c>
      <c r="F274" s="217">
        <v>6924500</v>
      </c>
      <c r="G274" s="207">
        <v>10000000</v>
      </c>
    </row>
    <row r="275" spans="1:7" s="131" customFormat="1" ht="21.95" customHeight="1" x14ac:dyDescent="0.2">
      <c r="A275" s="191" t="s">
        <v>221</v>
      </c>
      <c r="B275" s="216" t="s">
        <v>222</v>
      </c>
      <c r="C275" s="38">
        <v>12024122</v>
      </c>
      <c r="D275" s="232" t="s">
        <v>246</v>
      </c>
      <c r="E275" s="206">
        <v>1000000</v>
      </c>
      <c r="F275" s="217">
        <v>99000</v>
      </c>
      <c r="G275" s="207">
        <v>500000</v>
      </c>
    </row>
    <row r="276" spans="1:7" s="131" customFormat="1" ht="21.95" customHeight="1" x14ac:dyDescent="0.2">
      <c r="A276" s="191" t="s">
        <v>221</v>
      </c>
      <c r="B276" s="216" t="s">
        <v>222</v>
      </c>
      <c r="C276" s="38">
        <v>12024123</v>
      </c>
      <c r="D276" s="232" t="s">
        <v>247</v>
      </c>
      <c r="E276" s="206">
        <v>12000000</v>
      </c>
      <c r="F276" s="217">
        <v>0</v>
      </c>
      <c r="G276" s="207">
        <v>7000000</v>
      </c>
    </row>
    <row r="277" spans="1:7" s="131" customFormat="1" ht="24.95" customHeight="1" x14ac:dyDescent="0.2">
      <c r="A277" s="191" t="s">
        <v>221</v>
      </c>
      <c r="B277" s="216" t="s">
        <v>222</v>
      </c>
      <c r="C277" s="38">
        <v>12024124</v>
      </c>
      <c r="D277" s="232" t="s">
        <v>248</v>
      </c>
      <c r="E277" s="206">
        <v>10000000</v>
      </c>
      <c r="F277" s="217">
        <v>5983000</v>
      </c>
      <c r="G277" s="207">
        <v>8000000</v>
      </c>
    </row>
    <row r="278" spans="1:7" s="131" customFormat="1" ht="24.95" customHeight="1" x14ac:dyDescent="0.2">
      <c r="A278" s="191" t="s">
        <v>221</v>
      </c>
      <c r="B278" s="216" t="s">
        <v>222</v>
      </c>
      <c r="C278" s="38">
        <v>12024125</v>
      </c>
      <c r="D278" s="232" t="s">
        <v>249</v>
      </c>
      <c r="E278" s="206">
        <v>1000000</v>
      </c>
      <c r="F278" s="217">
        <v>190000</v>
      </c>
      <c r="G278" s="207">
        <v>800000</v>
      </c>
    </row>
    <row r="279" spans="1:7" s="131" customFormat="1" ht="24.95" customHeight="1" x14ac:dyDescent="0.2">
      <c r="A279" s="191" t="s">
        <v>221</v>
      </c>
      <c r="B279" s="216" t="s">
        <v>222</v>
      </c>
      <c r="C279" s="38">
        <v>12024108</v>
      </c>
      <c r="D279" s="232" t="s">
        <v>250</v>
      </c>
      <c r="E279" s="206">
        <v>4000000</v>
      </c>
      <c r="F279" s="217">
        <v>2829000</v>
      </c>
      <c r="G279" s="207">
        <v>4000000</v>
      </c>
    </row>
    <row r="280" spans="1:7" s="131" customFormat="1" ht="24.95" customHeight="1" x14ac:dyDescent="0.2">
      <c r="A280" s="192" t="s">
        <v>221</v>
      </c>
      <c r="B280" s="237" t="s">
        <v>222</v>
      </c>
      <c r="C280" s="44">
        <v>12020438</v>
      </c>
      <c r="D280" s="238" t="s">
        <v>251</v>
      </c>
      <c r="E280" s="208">
        <v>0</v>
      </c>
      <c r="F280" s="239">
        <v>8231900</v>
      </c>
      <c r="G280" s="209">
        <v>10000000</v>
      </c>
    </row>
    <row r="281" spans="1:7" s="69" customFormat="1" ht="24.75" customHeight="1" x14ac:dyDescent="0.2">
      <c r="A281" s="38"/>
      <c r="B281" s="53"/>
      <c r="C281" s="200"/>
      <c r="D281" s="201" t="s">
        <v>252</v>
      </c>
      <c r="E281" s="200"/>
      <c r="F281" s="176"/>
      <c r="G281" s="91"/>
    </row>
    <row r="282" spans="1:7" s="11" customFormat="1" ht="36.75" customHeight="1" x14ac:dyDescent="0.25">
      <c r="A282" s="8" t="s">
        <v>2</v>
      </c>
      <c r="B282" s="8" t="s">
        <v>3</v>
      </c>
      <c r="C282" s="8" t="s">
        <v>4</v>
      </c>
      <c r="D282" s="8" t="s">
        <v>5</v>
      </c>
      <c r="E282" s="9" t="s">
        <v>6</v>
      </c>
      <c r="F282" s="10" t="s">
        <v>7</v>
      </c>
      <c r="G282" s="9" t="s">
        <v>8</v>
      </c>
    </row>
    <row r="283" spans="1:7" s="131" customFormat="1" ht="24.95" customHeight="1" x14ac:dyDescent="0.2">
      <c r="A283" s="191" t="s">
        <v>221</v>
      </c>
      <c r="B283" s="216" t="s">
        <v>222</v>
      </c>
      <c r="C283" s="38">
        <v>12020447</v>
      </c>
      <c r="D283" s="232" t="s">
        <v>253</v>
      </c>
      <c r="E283" s="207">
        <v>0</v>
      </c>
      <c r="F283" s="217">
        <v>5535000</v>
      </c>
      <c r="G283" s="207">
        <v>8000000</v>
      </c>
    </row>
    <row r="284" spans="1:7" s="131" customFormat="1" ht="24.95" customHeight="1" x14ac:dyDescent="0.2">
      <c r="A284" s="191" t="s">
        <v>221</v>
      </c>
      <c r="B284" s="216" t="s">
        <v>222</v>
      </c>
      <c r="C284" s="38">
        <v>12020444</v>
      </c>
      <c r="D284" s="232" t="s">
        <v>254</v>
      </c>
      <c r="E284" s="207">
        <v>0</v>
      </c>
      <c r="F284" s="217">
        <v>13813030</v>
      </c>
      <c r="G284" s="207">
        <v>20000000</v>
      </c>
    </row>
    <row r="285" spans="1:7" s="131" customFormat="1" ht="24.95" customHeight="1" x14ac:dyDescent="0.2">
      <c r="A285" s="191" t="s">
        <v>221</v>
      </c>
      <c r="B285" s="216" t="s">
        <v>222</v>
      </c>
      <c r="C285" s="38">
        <v>12024110</v>
      </c>
      <c r="D285" s="232" t="s">
        <v>255</v>
      </c>
      <c r="E285" s="207">
        <v>0</v>
      </c>
      <c r="F285" s="217">
        <v>21514430</v>
      </c>
      <c r="G285" s="207">
        <v>30000000</v>
      </c>
    </row>
    <row r="286" spans="1:7" s="131" customFormat="1" ht="24.95" customHeight="1" x14ac:dyDescent="0.2">
      <c r="A286" s="192" t="s">
        <v>221</v>
      </c>
      <c r="B286" s="237" t="s">
        <v>222</v>
      </c>
      <c r="C286" s="243">
        <v>12024111</v>
      </c>
      <c r="D286" s="238" t="s">
        <v>256</v>
      </c>
      <c r="E286" s="209">
        <v>0</v>
      </c>
      <c r="F286" s="239">
        <v>2444000</v>
      </c>
      <c r="G286" s="209">
        <v>2500000</v>
      </c>
    </row>
    <row r="287" spans="1:7" s="131" customFormat="1" ht="21.95" customHeight="1" x14ac:dyDescent="0.2">
      <c r="A287" s="244"/>
      <c r="B287" s="87"/>
      <c r="C287" s="245"/>
      <c r="D287" s="246"/>
      <c r="E287" s="247">
        <f>SUM(E251:E286)</f>
        <v>439467906</v>
      </c>
      <c r="F287" s="218">
        <f>SUM(F251:F286)</f>
        <v>373519615</v>
      </c>
      <c r="G287" s="225">
        <f>SUM(G251:G286)</f>
        <v>493800000</v>
      </c>
    </row>
    <row r="288" spans="1:7" s="131" customFormat="1" ht="21.95" customHeight="1" x14ac:dyDescent="0.2">
      <c r="A288" s="25"/>
      <c r="B288" s="90"/>
      <c r="C288" s="206"/>
      <c r="D288" s="232"/>
      <c r="E288" s="206"/>
      <c r="F288" s="217"/>
      <c r="G288" s="207"/>
    </row>
    <row r="289" spans="1:7" s="131" customFormat="1" ht="24" customHeight="1" x14ac:dyDescent="0.2">
      <c r="A289" s="191" t="s">
        <v>257</v>
      </c>
      <c r="B289" s="216" t="s">
        <v>258</v>
      </c>
      <c r="C289" s="38">
        <v>12020438</v>
      </c>
      <c r="D289" s="232" t="s">
        <v>259</v>
      </c>
      <c r="E289" s="207">
        <v>200000000</v>
      </c>
      <c r="F289" s="217">
        <f>117413000+11003590+30000000</f>
        <v>158416590</v>
      </c>
      <c r="G289" s="207">
        <v>200000000</v>
      </c>
    </row>
    <row r="290" spans="1:7" s="131" customFormat="1" ht="24" customHeight="1" x14ac:dyDescent="0.2">
      <c r="A290" s="191" t="s">
        <v>257</v>
      </c>
      <c r="B290" s="216" t="s">
        <v>258</v>
      </c>
      <c r="C290" s="38">
        <v>12024108</v>
      </c>
      <c r="D290" s="248" t="s">
        <v>260</v>
      </c>
      <c r="E290" s="207">
        <v>50000000</v>
      </c>
      <c r="F290" s="217">
        <v>22056701</v>
      </c>
      <c r="G290" s="207">
        <v>50000000</v>
      </c>
    </row>
    <row r="291" spans="1:7" s="131" customFormat="1" ht="30.75" customHeight="1" x14ac:dyDescent="0.2">
      <c r="A291" s="191" t="s">
        <v>257</v>
      </c>
      <c r="B291" s="216" t="s">
        <v>258</v>
      </c>
      <c r="C291" s="38">
        <v>12024114</v>
      </c>
      <c r="D291" s="248" t="s">
        <v>261</v>
      </c>
      <c r="E291" s="207">
        <v>120000000</v>
      </c>
      <c r="F291" s="217">
        <v>86334619</v>
      </c>
      <c r="G291" s="207">
        <v>120000000</v>
      </c>
    </row>
    <row r="292" spans="1:7" s="131" customFormat="1" ht="24" customHeight="1" x14ac:dyDescent="0.2">
      <c r="A292" s="191" t="s">
        <v>257</v>
      </c>
      <c r="B292" s="216" t="s">
        <v>258</v>
      </c>
      <c r="C292" s="38">
        <v>12024128</v>
      </c>
      <c r="D292" s="232" t="s">
        <v>262</v>
      </c>
      <c r="E292" s="207">
        <v>40000000</v>
      </c>
      <c r="F292" s="217">
        <v>16000000</v>
      </c>
      <c r="G292" s="207">
        <v>40000000</v>
      </c>
    </row>
    <row r="293" spans="1:7" s="131" customFormat="1" ht="31.5" customHeight="1" x14ac:dyDescent="0.2">
      <c r="A293" s="191" t="s">
        <v>257</v>
      </c>
      <c r="B293" s="216" t="s">
        <v>258</v>
      </c>
      <c r="C293" s="38">
        <v>12020423</v>
      </c>
      <c r="D293" s="248" t="s">
        <v>263</v>
      </c>
      <c r="E293" s="207">
        <v>50000000</v>
      </c>
      <c r="F293" s="217">
        <v>32400000</v>
      </c>
      <c r="G293" s="207">
        <v>50000000</v>
      </c>
    </row>
    <row r="294" spans="1:7" s="131" customFormat="1" ht="24" customHeight="1" x14ac:dyDescent="0.2">
      <c r="A294" s="191" t="s">
        <v>257</v>
      </c>
      <c r="B294" s="216" t="s">
        <v>258</v>
      </c>
      <c r="C294" s="38">
        <v>12024129</v>
      </c>
      <c r="D294" s="232" t="s">
        <v>264</v>
      </c>
      <c r="E294" s="207">
        <v>8250000</v>
      </c>
      <c r="F294" s="217">
        <v>2612700</v>
      </c>
      <c r="G294" s="207">
        <v>8250000</v>
      </c>
    </row>
    <row r="295" spans="1:7" s="131" customFormat="1" ht="24" customHeight="1" x14ac:dyDescent="0.2">
      <c r="A295" s="191" t="s">
        <v>257</v>
      </c>
      <c r="B295" s="216" t="s">
        <v>258</v>
      </c>
      <c r="C295" s="38">
        <v>12024130</v>
      </c>
      <c r="D295" s="232" t="s">
        <v>265</v>
      </c>
      <c r="E295" s="207">
        <v>15000000</v>
      </c>
      <c r="F295" s="217">
        <v>6868400</v>
      </c>
      <c r="G295" s="207">
        <v>15000000</v>
      </c>
    </row>
    <row r="296" spans="1:7" s="131" customFormat="1" ht="24" customHeight="1" x14ac:dyDescent="0.2">
      <c r="A296" s="191" t="s">
        <v>257</v>
      </c>
      <c r="B296" s="216" t="s">
        <v>258</v>
      </c>
      <c r="C296" s="38">
        <v>12020421</v>
      </c>
      <c r="D296" s="232" t="s">
        <v>217</v>
      </c>
      <c r="E296" s="207">
        <v>1500000</v>
      </c>
      <c r="F296" s="217">
        <v>0</v>
      </c>
      <c r="G296" s="207">
        <v>1500000</v>
      </c>
    </row>
    <row r="297" spans="1:7" s="131" customFormat="1" ht="21.95" customHeight="1" x14ac:dyDescent="0.2">
      <c r="A297" s="244"/>
      <c r="B297" s="87"/>
      <c r="C297" s="245"/>
      <c r="D297" s="246"/>
      <c r="E297" s="247">
        <f>SUM(E289:E296)</f>
        <v>484750000</v>
      </c>
      <c r="F297" s="218">
        <f>SUM(F289:F296)</f>
        <v>324689010</v>
      </c>
      <c r="G297" s="225">
        <f>SUM(G289:G296)</f>
        <v>484750000</v>
      </c>
    </row>
    <row r="298" spans="1:7" s="69" customFormat="1" ht="24.75" customHeight="1" x14ac:dyDescent="0.2">
      <c r="A298" s="170"/>
      <c r="B298" s="81"/>
      <c r="C298" s="175"/>
      <c r="D298" s="155"/>
      <c r="E298" s="171"/>
      <c r="F298" s="172"/>
      <c r="G298" s="173"/>
    </row>
    <row r="299" spans="1:7" s="131" customFormat="1" ht="21.95" customHeight="1" x14ac:dyDescent="0.2">
      <c r="A299" s="191" t="s">
        <v>266</v>
      </c>
      <c r="B299" s="216" t="s">
        <v>267</v>
      </c>
      <c r="C299" s="249">
        <v>12020438</v>
      </c>
      <c r="D299" s="232" t="s">
        <v>268</v>
      </c>
      <c r="E299" s="206">
        <v>972400000</v>
      </c>
      <c r="F299" s="217">
        <f>669553240+150000000</f>
        <v>819553240</v>
      </c>
      <c r="G299" s="207">
        <v>950000000</v>
      </c>
    </row>
    <row r="300" spans="1:7" s="131" customFormat="1" ht="21.95" customHeight="1" x14ac:dyDescent="0.2">
      <c r="A300" s="191" t="s">
        <v>266</v>
      </c>
      <c r="B300" s="216" t="s">
        <v>267</v>
      </c>
      <c r="C300" s="249">
        <v>12020438</v>
      </c>
      <c r="D300" s="232" t="s">
        <v>269</v>
      </c>
      <c r="E300" s="206">
        <v>1277378795</v>
      </c>
      <c r="F300" s="217">
        <v>1665786740</v>
      </c>
      <c r="G300" s="207">
        <v>1600000000</v>
      </c>
    </row>
    <row r="301" spans="1:7" s="131" customFormat="1" ht="21.95" customHeight="1" x14ac:dyDescent="0.2">
      <c r="A301" s="192" t="s">
        <v>266</v>
      </c>
      <c r="B301" s="237" t="s">
        <v>267</v>
      </c>
      <c r="C301" s="243">
        <v>12020438</v>
      </c>
      <c r="D301" s="238" t="s">
        <v>270</v>
      </c>
      <c r="E301" s="208">
        <v>35200000</v>
      </c>
      <c r="F301" s="239">
        <v>11394000</v>
      </c>
      <c r="G301" s="209">
        <v>30000000</v>
      </c>
    </row>
    <row r="302" spans="1:7" s="69" customFormat="1" ht="24.75" customHeight="1" x14ac:dyDescent="0.2">
      <c r="A302" s="38"/>
      <c r="B302" s="53"/>
      <c r="C302" s="200"/>
      <c r="D302" s="201" t="s">
        <v>271</v>
      </c>
      <c r="E302" s="200"/>
      <c r="F302" s="176"/>
      <c r="G302" s="91"/>
    </row>
    <row r="303" spans="1:7" s="11" customFormat="1" ht="36.75" customHeight="1" x14ac:dyDescent="0.25">
      <c r="A303" s="8" t="s">
        <v>2</v>
      </c>
      <c r="B303" s="8" t="s">
        <v>3</v>
      </c>
      <c r="C303" s="8" t="s">
        <v>4</v>
      </c>
      <c r="D303" s="8" t="s">
        <v>5</v>
      </c>
      <c r="E303" s="9" t="s">
        <v>6</v>
      </c>
      <c r="F303" s="10" t="s">
        <v>7</v>
      </c>
      <c r="G303" s="9" t="s">
        <v>8</v>
      </c>
    </row>
    <row r="304" spans="1:7" s="131" customFormat="1" ht="21.95" customHeight="1" x14ac:dyDescent="0.2">
      <c r="A304" s="191" t="s">
        <v>266</v>
      </c>
      <c r="B304" s="216" t="s">
        <v>267</v>
      </c>
      <c r="C304" s="249">
        <v>12020438</v>
      </c>
      <c r="D304" s="232" t="s">
        <v>272</v>
      </c>
      <c r="E304" s="207">
        <f>227278244+14068637</f>
        <v>241346881</v>
      </c>
      <c r="F304" s="217">
        <v>115812250</v>
      </c>
      <c r="G304" s="207">
        <v>200000000</v>
      </c>
    </row>
    <row r="305" spans="1:8" s="131" customFormat="1" ht="21.95" customHeight="1" x14ac:dyDescent="0.2">
      <c r="A305" s="191" t="s">
        <v>266</v>
      </c>
      <c r="B305" s="216" t="s">
        <v>267</v>
      </c>
      <c r="C305" s="249">
        <v>12020438</v>
      </c>
      <c r="D305" s="232" t="s">
        <v>273</v>
      </c>
      <c r="E305" s="207">
        <v>5351600</v>
      </c>
      <c r="F305" s="217">
        <v>229138800</v>
      </c>
      <c r="G305" s="207">
        <v>200000000</v>
      </c>
    </row>
    <row r="306" spans="1:8" s="131" customFormat="1" ht="33.75" customHeight="1" x14ac:dyDescent="0.2">
      <c r="A306" s="191" t="s">
        <v>266</v>
      </c>
      <c r="B306" s="216" t="s">
        <v>267</v>
      </c>
      <c r="C306" s="249">
        <v>12020438</v>
      </c>
      <c r="D306" s="248" t="s">
        <v>274</v>
      </c>
      <c r="E306" s="207">
        <v>165661750</v>
      </c>
      <c r="F306" s="217">
        <v>25567700</v>
      </c>
      <c r="G306" s="207">
        <v>150000000</v>
      </c>
    </row>
    <row r="307" spans="1:8" s="131" customFormat="1" ht="21.95" customHeight="1" x14ac:dyDescent="0.2">
      <c r="A307" s="191" t="s">
        <v>266</v>
      </c>
      <c r="B307" s="216" t="s">
        <v>267</v>
      </c>
      <c r="C307" s="249">
        <v>12020439</v>
      </c>
      <c r="D307" s="232" t="s">
        <v>275</v>
      </c>
      <c r="E307" s="207">
        <v>94050000</v>
      </c>
      <c r="F307" s="217">
        <f>156257000+34711591.02</f>
        <v>190968591.02000001</v>
      </c>
      <c r="G307" s="207">
        <v>60000000</v>
      </c>
    </row>
    <row r="308" spans="1:8" s="131" customFormat="1" ht="21.95" customHeight="1" x14ac:dyDescent="0.2">
      <c r="A308" s="42"/>
      <c r="B308" s="250"/>
      <c r="C308" s="208"/>
      <c r="D308" s="238"/>
      <c r="E308" s="220">
        <f>SUM(E299:E307)</f>
        <v>2791389026</v>
      </c>
      <c r="F308" s="221">
        <f>SUM(F299:F307)</f>
        <v>3058221321.02</v>
      </c>
      <c r="G308" s="222">
        <f>SUM(G299:G307)</f>
        <v>3190000000</v>
      </c>
    </row>
    <row r="309" spans="1:8" s="131" customFormat="1" ht="15.75" customHeight="1" x14ac:dyDescent="0.2">
      <c r="A309" s="183"/>
      <c r="B309" s="120"/>
      <c r="C309" s="233"/>
      <c r="D309" s="234"/>
      <c r="E309" s="233"/>
      <c r="F309" s="235"/>
      <c r="G309" s="236"/>
    </row>
    <row r="310" spans="1:8" s="69" customFormat="1" ht="27" customHeight="1" x14ac:dyDescent="0.2">
      <c r="A310" s="251" t="s">
        <v>276</v>
      </c>
      <c r="B310" s="252" t="s">
        <v>277</v>
      </c>
      <c r="C310" s="47">
        <v>12020408</v>
      </c>
      <c r="D310" s="124" t="s">
        <v>278</v>
      </c>
      <c r="E310" s="253">
        <v>0</v>
      </c>
      <c r="F310" s="254">
        <v>119500.48</v>
      </c>
      <c r="G310" s="253">
        <v>300000</v>
      </c>
    </row>
    <row r="311" spans="1:8" s="69" customFormat="1" ht="27" customHeight="1" x14ac:dyDescent="0.2">
      <c r="A311" s="166"/>
      <c r="B311" s="167"/>
      <c r="C311" s="147"/>
      <c r="D311" s="148"/>
      <c r="E311" s="255">
        <f>SUM(E310)</f>
        <v>0</v>
      </c>
      <c r="F311" s="119">
        <f>SUM(F310)</f>
        <v>119500.48</v>
      </c>
      <c r="G311" s="256">
        <f>SUM(G310)</f>
        <v>300000</v>
      </c>
    </row>
    <row r="312" spans="1:8" s="69" customFormat="1" ht="17.25" customHeight="1" x14ac:dyDescent="0.2">
      <c r="A312" s="257"/>
      <c r="B312" s="167"/>
      <c r="C312" s="159"/>
      <c r="D312" s="148"/>
      <c r="E312" s="258"/>
      <c r="F312" s="119"/>
      <c r="G312" s="258"/>
    </row>
    <row r="313" spans="1:8" s="69" customFormat="1" ht="27.75" customHeight="1" x14ac:dyDescent="0.2">
      <c r="A313" s="108"/>
      <c r="B313" s="34"/>
      <c r="C313" s="33">
        <v>120205</v>
      </c>
      <c r="D313" s="34" t="s">
        <v>279</v>
      </c>
      <c r="E313" s="259">
        <f>E316+E319+E322+E326+E330+E333</f>
        <v>93400000</v>
      </c>
      <c r="F313" s="36">
        <f>F316+F319+F322+F326+F330+F333</f>
        <v>42053851</v>
      </c>
      <c r="G313" s="259">
        <f>G316+G319+G322+G326+G330+G333</f>
        <v>53500000</v>
      </c>
    </row>
    <row r="314" spans="1:8" ht="30" customHeight="1" x14ac:dyDescent="0.2">
      <c r="A314" s="25" t="s">
        <v>280</v>
      </c>
      <c r="B314" s="37" t="s">
        <v>281</v>
      </c>
      <c r="C314" s="38">
        <v>12020501</v>
      </c>
      <c r="D314" s="37" t="s">
        <v>282</v>
      </c>
      <c r="E314" s="39">
        <v>30000000</v>
      </c>
      <c r="F314" s="40">
        <v>8000000</v>
      </c>
      <c r="G314" s="39">
        <v>10000000</v>
      </c>
      <c r="H314" s="69"/>
    </row>
    <row r="315" spans="1:8" ht="30" customHeight="1" x14ac:dyDescent="0.2">
      <c r="A315" s="25" t="s">
        <v>280</v>
      </c>
      <c r="B315" s="37" t="s">
        <v>281</v>
      </c>
      <c r="C315" s="38">
        <v>12020502</v>
      </c>
      <c r="D315" s="37" t="s">
        <v>283</v>
      </c>
      <c r="E315" s="39">
        <v>45000000</v>
      </c>
      <c r="F315" s="40">
        <v>29800000</v>
      </c>
      <c r="G315" s="39">
        <v>30000000</v>
      </c>
    </row>
    <row r="316" spans="1:8" ht="24" customHeight="1" x14ac:dyDescent="0.2">
      <c r="A316" s="145"/>
      <c r="B316" s="148"/>
      <c r="C316" s="147"/>
      <c r="D316" s="148"/>
      <c r="E316" s="50">
        <f>SUM(E314:E315)</f>
        <v>75000000</v>
      </c>
      <c r="F316" s="125">
        <f>SUM(F314:F315)</f>
        <v>37800000</v>
      </c>
      <c r="G316" s="50">
        <f>SUM(G314:G315)</f>
        <v>40000000</v>
      </c>
    </row>
    <row r="317" spans="1:8" s="69" customFormat="1" ht="23.1" customHeight="1" x14ac:dyDescent="0.2">
      <c r="A317" s="260"/>
      <c r="B317" s="37"/>
      <c r="C317" s="72"/>
      <c r="D317" s="214"/>
      <c r="E317" s="72"/>
      <c r="F317" s="73"/>
      <c r="G317" s="74"/>
    </row>
    <row r="318" spans="1:8" s="69" customFormat="1" ht="27" customHeight="1" x14ac:dyDescent="0.2">
      <c r="A318" s="168" t="s">
        <v>87</v>
      </c>
      <c r="B318" s="37" t="s">
        <v>88</v>
      </c>
      <c r="C318" s="38">
        <v>12020504</v>
      </c>
      <c r="D318" s="37" t="s">
        <v>284</v>
      </c>
      <c r="E318" s="83">
        <v>200000</v>
      </c>
      <c r="F318" s="84">
        <v>160000</v>
      </c>
      <c r="G318" s="83">
        <v>200000</v>
      </c>
    </row>
    <row r="319" spans="1:8" s="69" customFormat="1" ht="27" customHeight="1" x14ac:dyDescent="0.2">
      <c r="A319" s="145"/>
      <c r="B319" s="148"/>
      <c r="C319" s="147"/>
      <c r="D319" s="148"/>
      <c r="E319" s="149">
        <f>SUM(E318:E318)</f>
        <v>200000</v>
      </c>
      <c r="F319" s="150">
        <f>SUM(F318:F318)</f>
        <v>160000</v>
      </c>
      <c r="G319" s="149">
        <f>SUM(G318:G318)</f>
        <v>200000</v>
      </c>
    </row>
    <row r="320" spans="1:8" s="69" customFormat="1" ht="16.5" customHeight="1" x14ac:dyDescent="0.2">
      <c r="A320" s="170"/>
      <c r="B320" s="81"/>
      <c r="C320" s="171"/>
      <c r="D320" s="155"/>
      <c r="E320" s="171"/>
      <c r="F320" s="172"/>
      <c r="G320" s="173"/>
    </row>
    <row r="321" spans="1:8" s="69" customFormat="1" ht="27" customHeight="1" x14ac:dyDescent="0.2">
      <c r="A321" s="191" t="s">
        <v>94</v>
      </c>
      <c r="B321" s="165" t="s">
        <v>95</v>
      </c>
      <c r="C321" s="38">
        <v>12020503</v>
      </c>
      <c r="D321" s="43" t="s">
        <v>285</v>
      </c>
      <c r="E321" s="6">
        <v>1000000</v>
      </c>
      <c r="F321" s="213">
        <v>0</v>
      </c>
      <c r="G321" s="128">
        <v>0</v>
      </c>
    </row>
    <row r="322" spans="1:8" s="69" customFormat="1" ht="27" customHeight="1" x14ac:dyDescent="0.2">
      <c r="A322" s="257"/>
      <c r="B322" s="167"/>
      <c r="C322" s="152"/>
      <c r="D322" s="148"/>
      <c r="E322" s="88">
        <f>SUM(E321)</f>
        <v>1000000</v>
      </c>
      <c r="F322" s="119">
        <f>SUM(F321)</f>
        <v>0</v>
      </c>
      <c r="G322" s="88">
        <f>SUM(G321)</f>
        <v>0</v>
      </c>
    </row>
    <row r="323" spans="1:8" s="69" customFormat="1" ht="24.75" customHeight="1" x14ac:dyDescent="0.2">
      <c r="A323" s="38"/>
      <c r="B323" s="53"/>
      <c r="C323" s="200"/>
      <c r="D323" s="201" t="s">
        <v>286</v>
      </c>
      <c r="E323" s="200"/>
      <c r="F323" s="176"/>
      <c r="G323" s="91"/>
    </row>
    <row r="324" spans="1:8" s="11" customFormat="1" ht="36.75" customHeight="1" x14ac:dyDescent="0.25">
      <c r="A324" s="8" t="s">
        <v>2</v>
      </c>
      <c r="B324" s="8" t="s">
        <v>3</v>
      </c>
      <c r="C324" s="8" t="s">
        <v>4</v>
      </c>
      <c r="D324" s="8" t="s">
        <v>5</v>
      </c>
      <c r="E324" s="9" t="s">
        <v>6</v>
      </c>
      <c r="F324" s="10" t="s">
        <v>7</v>
      </c>
      <c r="G324" s="9" t="s">
        <v>8</v>
      </c>
    </row>
    <row r="325" spans="1:8" s="69" customFormat="1" ht="27" customHeight="1" x14ac:dyDescent="0.2">
      <c r="A325" s="168" t="s">
        <v>69</v>
      </c>
      <c r="B325" s="85" t="s">
        <v>70</v>
      </c>
      <c r="C325" s="38">
        <v>12020507</v>
      </c>
      <c r="D325" s="37" t="s">
        <v>287</v>
      </c>
      <c r="E325" s="39">
        <v>10000000</v>
      </c>
      <c r="F325" s="40">
        <v>3919351</v>
      </c>
      <c r="G325" s="39">
        <v>6000000</v>
      </c>
    </row>
    <row r="326" spans="1:8" s="69" customFormat="1" ht="27" customHeight="1" x14ac:dyDescent="0.2">
      <c r="A326" s="132"/>
      <c r="B326" s="146"/>
      <c r="C326" s="147"/>
      <c r="D326" s="148"/>
      <c r="E326" s="50">
        <f>SUM(E325)</f>
        <v>10000000</v>
      </c>
      <c r="F326" s="125">
        <f>SUM(F325)</f>
        <v>3919351</v>
      </c>
      <c r="G326" s="50">
        <f>SUM(G325)</f>
        <v>6000000</v>
      </c>
    </row>
    <row r="327" spans="1:8" s="69" customFormat="1" ht="14.25" customHeight="1" x14ac:dyDescent="0.2">
      <c r="A327" s="260"/>
      <c r="B327" s="121"/>
      <c r="C327" s="229"/>
      <c r="D327" s="201"/>
      <c r="E327" s="229"/>
      <c r="F327" s="261"/>
      <c r="G327" s="229"/>
    </row>
    <row r="328" spans="1:8" s="69" customFormat="1" ht="23.1" customHeight="1" x14ac:dyDescent="0.2">
      <c r="A328" s="168" t="s">
        <v>83</v>
      </c>
      <c r="B328" s="262" t="s">
        <v>84</v>
      </c>
      <c r="C328" s="38">
        <v>12020508</v>
      </c>
      <c r="D328" s="37" t="s">
        <v>288</v>
      </c>
      <c r="E328" s="39">
        <v>7000000</v>
      </c>
      <c r="F328" s="40">
        <v>174500</v>
      </c>
      <c r="G328" s="39">
        <v>7000000</v>
      </c>
      <c r="H328" s="3"/>
    </row>
    <row r="329" spans="1:8" s="69" customFormat="1" ht="23.1" customHeight="1" x14ac:dyDescent="0.2">
      <c r="A329" s="169" t="s">
        <v>83</v>
      </c>
      <c r="B329" s="262" t="s">
        <v>84</v>
      </c>
      <c r="C329" s="38"/>
      <c r="D329" s="37" t="s">
        <v>289</v>
      </c>
      <c r="E329" s="39">
        <v>0</v>
      </c>
      <c r="F329" s="40">
        <v>0</v>
      </c>
      <c r="G329" s="39">
        <v>200000</v>
      </c>
      <c r="H329" s="3"/>
    </row>
    <row r="330" spans="1:8" s="69" customFormat="1" ht="23.1" customHeight="1" x14ac:dyDescent="0.2">
      <c r="A330" s="198"/>
      <c r="B330" s="133"/>
      <c r="C330" s="134"/>
      <c r="D330" s="133"/>
      <c r="E330" s="135">
        <f>SUM(E328:E329)</f>
        <v>7000000</v>
      </c>
      <c r="F330" s="136">
        <f>SUM(F328:F329)</f>
        <v>174500</v>
      </c>
      <c r="G330" s="135">
        <f>SUM(G328:G329)</f>
        <v>7200000</v>
      </c>
      <c r="H330" s="3"/>
    </row>
    <row r="331" spans="1:8" s="69" customFormat="1" ht="12.75" customHeight="1" x14ac:dyDescent="0.2">
      <c r="A331" s="263"/>
      <c r="B331" s="133"/>
      <c r="C331" s="264"/>
      <c r="D331" s="133"/>
      <c r="E331" s="265"/>
      <c r="F331" s="136"/>
      <c r="G331" s="266"/>
      <c r="H331" s="3"/>
    </row>
    <row r="332" spans="1:8" ht="23.1" customHeight="1" x14ac:dyDescent="0.2">
      <c r="A332" s="42" t="s">
        <v>140</v>
      </c>
      <c r="B332" s="43" t="s">
        <v>141</v>
      </c>
      <c r="C332" s="44">
        <v>12020503</v>
      </c>
      <c r="D332" s="43" t="s">
        <v>285</v>
      </c>
      <c r="E332" s="267">
        <v>200000</v>
      </c>
      <c r="F332" s="46">
        <v>0</v>
      </c>
      <c r="G332" s="212">
        <v>100000</v>
      </c>
      <c r="H332" s="69"/>
    </row>
    <row r="333" spans="1:8" ht="23.1" customHeight="1" x14ac:dyDescent="0.2">
      <c r="A333" s="268"/>
      <c r="B333" s="250"/>
      <c r="C333" s="99"/>
      <c r="D333" s="99"/>
      <c r="E333" s="99">
        <f>SUM(E332)</f>
        <v>200000</v>
      </c>
      <c r="F333" s="100">
        <f>SUM(F332)</f>
        <v>0</v>
      </c>
      <c r="G333" s="269">
        <f>SUM(G332)</f>
        <v>100000</v>
      </c>
      <c r="H333" s="69"/>
    </row>
    <row r="334" spans="1:8" ht="12" customHeight="1" x14ac:dyDescent="0.2">
      <c r="A334" s="270"/>
      <c r="B334" s="87"/>
      <c r="C334" s="160"/>
      <c r="D334" s="50"/>
      <c r="E334" s="160"/>
      <c r="F334" s="125"/>
      <c r="G334" s="256"/>
      <c r="H334" s="69"/>
    </row>
    <row r="335" spans="1:8" ht="23.1" customHeight="1" x14ac:dyDescent="0.2">
      <c r="A335" s="108"/>
      <c r="B335" s="34"/>
      <c r="C335" s="33">
        <v>120206</v>
      </c>
      <c r="D335" s="34" t="s">
        <v>290</v>
      </c>
      <c r="E335" s="259">
        <f>E342+E347+E351+E354+E357+E367+E372+E378+E381+E386+E391+E394+E398+E402+E406+E410+E413+E417+E420+E427+E432+E435+E438+E441+E444+E451+E454+E458+E461+E466+E475+E478+E482</f>
        <v>8002983129.04</v>
      </c>
      <c r="F335" s="36">
        <f>F342+F347+F351+F354+F357+F367+F372+F378+F381+F386+F391+F394+F398+F402+F406+F410+F413+F417+F420+F427+F432+F435+F438+F441+F444+F451+F454+F458+F461+F466+F475+F478+F482</f>
        <v>790352763</v>
      </c>
      <c r="G335" s="259">
        <f>G342+G347+G351+G354+G357+G367+G372+G378+G381+G386+G391+G394+G398+G402+G406+G410+G413+G417+G420+G427+G432+G435+G438+G441+G444+G451+G454+G458+G461+G466+G475+G478+G482</f>
        <v>3575310000</v>
      </c>
      <c r="H335" s="24"/>
    </row>
    <row r="336" spans="1:8" ht="21" customHeight="1" x14ac:dyDescent="0.2">
      <c r="A336" s="25" t="s">
        <v>28</v>
      </c>
      <c r="B336" s="37" t="s">
        <v>29</v>
      </c>
      <c r="C336" s="38">
        <v>12020601</v>
      </c>
      <c r="D336" s="37" t="s">
        <v>291</v>
      </c>
      <c r="E336" s="39">
        <v>30000</v>
      </c>
      <c r="F336" s="40">
        <v>0</v>
      </c>
      <c r="G336" s="39">
        <v>30000</v>
      </c>
    </row>
    <row r="337" spans="1:8" s="69" customFormat="1" ht="21" customHeight="1" x14ac:dyDescent="0.2">
      <c r="A337" s="25" t="s">
        <v>28</v>
      </c>
      <c r="B337" s="37" t="s">
        <v>29</v>
      </c>
      <c r="C337" s="38">
        <v>12020602</v>
      </c>
      <c r="D337" s="37" t="s">
        <v>292</v>
      </c>
      <c r="E337" s="39">
        <v>0</v>
      </c>
      <c r="F337" s="40">
        <v>0</v>
      </c>
      <c r="G337" s="39">
        <v>2000000</v>
      </c>
    </row>
    <row r="338" spans="1:8" s="69" customFormat="1" ht="21" customHeight="1" x14ac:dyDescent="0.2">
      <c r="A338" s="25" t="s">
        <v>28</v>
      </c>
      <c r="B338" s="37" t="s">
        <v>29</v>
      </c>
      <c r="C338" s="38">
        <v>12020603</v>
      </c>
      <c r="D338" s="37" t="s">
        <v>293</v>
      </c>
      <c r="E338" s="39">
        <f>250000000+5920129+0.04+31500000</f>
        <v>287420129.03999996</v>
      </c>
      <c r="F338" s="40">
        <v>153600</v>
      </c>
      <c r="G338" s="39">
        <v>300000000</v>
      </c>
    </row>
    <row r="339" spans="1:8" ht="21" customHeight="1" x14ac:dyDescent="0.2">
      <c r="A339" s="25" t="s">
        <v>28</v>
      </c>
      <c r="B339" s="37" t="s">
        <v>29</v>
      </c>
      <c r="C339" s="38">
        <v>12020604</v>
      </c>
      <c r="D339" s="37" t="s">
        <v>294</v>
      </c>
      <c r="E339" s="39">
        <v>100000</v>
      </c>
      <c r="F339" s="40">
        <v>0</v>
      </c>
      <c r="G339" s="39">
        <v>100000</v>
      </c>
      <c r="H339" s="69"/>
    </row>
    <row r="340" spans="1:8" ht="21" customHeight="1" x14ac:dyDescent="0.2">
      <c r="A340" s="25" t="s">
        <v>28</v>
      </c>
      <c r="B340" s="37" t="s">
        <v>29</v>
      </c>
      <c r="C340" s="38">
        <v>12020605</v>
      </c>
      <c r="D340" s="37" t="s">
        <v>295</v>
      </c>
      <c r="E340" s="39">
        <v>70000</v>
      </c>
      <c r="F340" s="40">
        <v>14000</v>
      </c>
      <c r="G340" s="39">
        <v>70000</v>
      </c>
      <c r="H340" s="69"/>
    </row>
    <row r="341" spans="1:8" ht="21" customHeight="1" x14ac:dyDescent="0.2">
      <c r="A341" s="25" t="s">
        <v>28</v>
      </c>
      <c r="B341" s="37" t="s">
        <v>29</v>
      </c>
      <c r="C341" s="38">
        <v>12020606</v>
      </c>
      <c r="D341" s="37" t="s">
        <v>296</v>
      </c>
      <c r="E341" s="39">
        <v>100000000</v>
      </c>
      <c r="F341" s="40">
        <v>0</v>
      </c>
      <c r="G341" s="39">
        <v>100000000</v>
      </c>
      <c r="H341" s="69"/>
    </row>
    <row r="342" spans="1:8" ht="21" customHeight="1" x14ac:dyDescent="0.2">
      <c r="A342" s="145"/>
      <c r="B342" s="148"/>
      <c r="C342" s="147"/>
      <c r="D342" s="148"/>
      <c r="E342" s="50">
        <f>SUM(E336:E341)</f>
        <v>387620129.03999996</v>
      </c>
      <c r="F342" s="125">
        <f>SUM(F336:F341)</f>
        <v>167600</v>
      </c>
      <c r="G342" s="50">
        <f>SUM(G336:G341)</f>
        <v>402200000</v>
      </c>
      <c r="H342" s="69"/>
    </row>
    <row r="343" spans="1:8" s="69" customFormat="1" ht="12" customHeight="1" x14ac:dyDescent="0.2">
      <c r="A343" s="170"/>
      <c r="B343" s="81"/>
      <c r="C343" s="171"/>
      <c r="D343" s="155"/>
      <c r="E343" s="171"/>
      <c r="F343" s="172"/>
      <c r="G343" s="173"/>
    </row>
    <row r="344" spans="1:8" s="69" customFormat="1" ht="21" customHeight="1" x14ac:dyDescent="0.2">
      <c r="A344" s="25" t="s">
        <v>44</v>
      </c>
      <c r="B344" s="85" t="s">
        <v>45</v>
      </c>
      <c r="C344" s="38">
        <v>12020608</v>
      </c>
      <c r="D344" s="37" t="s">
        <v>297</v>
      </c>
      <c r="E344" s="54">
        <v>1000</v>
      </c>
      <c r="F344" s="40">
        <v>0</v>
      </c>
      <c r="G344" s="39">
        <v>0</v>
      </c>
    </row>
    <row r="345" spans="1:8" s="69" customFormat="1" ht="21" customHeight="1" x14ac:dyDescent="0.2">
      <c r="A345" s="25" t="s">
        <v>44</v>
      </c>
      <c r="B345" s="85" t="s">
        <v>45</v>
      </c>
      <c r="C345" s="271">
        <v>12020609</v>
      </c>
      <c r="D345" s="37" t="s">
        <v>298</v>
      </c>
      <c r="E345" s="54">
        <v>2000</v>
      </c>
      <c r="F345" s="40">
        <v>0</v>
      </c>
      <c r="G345" s="39">
        <v>0</v>
      </c>
    </row>
    <row r="346" spans="1:8" ht="21" customHeight="1" x14ac:dyDescent="0.2">
      <c r="A346" s="42" t="s">
        <v>44</v>
      </c>
      <c r="B346" s="110" t="s">
        <v>45</v>
      </c>
      <c r="C346" s="44">
        <v>12020610</v>
      </c>
      <c r="D346" s="43" t="s">
        <v>299</v>
      </c>
      <c r="E346" s="96">
        <v>50000</v>
      </c>
      <c r="F346" s="46">
        <v>9300</v>
      </c>
      <c r="G346" s="45">
        <v>50000</v>
      </c>
      <c r="H346" s="69"/>
    </row>
    <row r="347" spans="1:8" ht="21" customHeight="1" x14ac:dyDescent="0.2">
      <c r="A347" s="145"/>
      <c r="B347" s="146"/>
      <c r="C347" s="147"/>
      <c r="D347" s="148"/>
      <c r="E347" s="50">
        <f>SUM(E344:E346)</f>
        <v>53000</v>
      </c>
      <c r="F347" s="125">
        <f>SUM(F344:F346)</f>
        <v>9300</v>
      </c>
      <c r="G347" s="50">
        <f>SUM(G344:G346)</f>
        <v>50000</v>
      </c>
      <c r="H347" s="69"/>
    </row>
    <row r="348" spans="1:8" s="69" customFormat="1" ht="20.25" customHeight="1" x14ac:dyDescent="0.2">
      <c r="A348" s="38"/>
      <c r="B348" s="53"/>
      <c r="C348" s="200"/>
      <c r="D348" s="201" t="s">
        <v>300</v>
      </c>
      <c r="E348" s="200"/>
      <c r="F348" s="176"/>
      <c r="G348" s="91"/>
    </row>
    <row r="349" spans="1:8" s="11" customFormat="1" ht="36.75" customHeight="1" x14ac:dyDescent="0.25">
      <c r="A349" s="8" t="s">
        <v>2</v>
      </c>
      <c r="B349" s="8" t="s">
        <v>3</v>
      </c>
      <c r="C349" s="8" t="s">
        <v>4</v>
      </c>
      <c r="D349" s="8" t="s">
        <v>5</v>
      </c>
      <c r="E349" s="9" t="s">
        <v>6</v>
      </c>
      <c r="F349" s="10" t="s">
        <v>7</v>
      </c>
      <c r="G349" s="9" t="s">
        <v>8</v>
      </c>
    </row>
    <row r="350" spans="1:8" s="69" customFormat="1" ht="21" customHeight="1" x14ac:dyDescent="0.2">
      <c r="A350" s="25" t="s">
        <v>123</v>
      </c>
      <c r="B350" s="37" t="s">
        <v>124</v>
      </c>
      <c r="C350" s="38">
        <v>12020611</v>
      </c>
      <c r="D350" s="37" t="s">
        <v>301</v>
      </c>
      <c r="E350" s="39">
        <v>1000000</v>
      </c>
      <c r="F350" s="40">
        <v>0</v>
      </c>
      <c r="G350" s="39">
        <v>1000000</v>
      </c>
      <c r="H350" s="3"/>
    </row>
    <row r="351" spans="1:8" s="69" customFormat="1" ht="21" customHeight="1" x14ac:dyDescent="0.2">
      <c r="A351" s="145"/>
      <c r="B351" s="148"/>
      <c r="C351" s="147"/>
      <c r="D351" s="148"/>
      <c r="E351" s="50">
        <f>SUM(E350)</f>
        <v>1000000</v>
      </c>
      <c r="F351" s="125">
        <f>SUM(F350)</f>
        <v>0</v>
      </c>
      <c r="G351" s="50">
        <f>SUM(G350)</f>
        <v>1000000</v>
      </c>
      <c r="H351" s="3"/>
    </row>
    <row r="352" spans="1:8" s="69" customFormat="1" ht="14.25" customHeight="1" x14ac:dyDescent="0.2">
      <c r="A352" s="177"/>
      <c r="B352" s="90"/>
      <c r="C352" s="91"/>
      <c r="D352" s="92"/>
      <c r="E352" s="91"/>
      <c r="F352" s="129"/>
      <c r="G352" s="130"/>
      <c r="H352" s="3"/>
    </row>
    <row r="353" spans="1:8" ht="21" customHeight="1" x14ac:dyDescent="0.2">
      <c r="A353" s="25" t="s">
        <v>302</v>
      </c>
      <c r="B353" s="85" t="s">
        <v>303</v>
      </c>
      <c r="C353" s="271">
        <v>12020612</v>
      </c>
      <c r="D353" s="37" t="s">
        <v>304</v>
      </c>
      <c r="E353" s="128">
        <v>2000000</v>
      </c>
      <c r="F353" s="127">
        <v>0</v>
      </c>
      <c r="G353" s="128">
        <v>2000000</v>
      </c>
      <c r="H353" s="69"/>
    </row>
    <row r="354" spans="1:8" ht="21" customHeight="1" x14ac:dyDescent="0.2">
      <c r="A354" s="145"/>
      <c r="B354" s="146"/>
      <c r="C354" s="118"/>
      <c r="D354" s="148"/>
      <c r="E354" s="88">
        <f>SUM(E353)</f>
        <v>2000000</v>
      </c>
      <c r="F354" s="119">
        <f>SUM(F353)</f>
        <v>0</v>
      </c>
      <c r="G354" s="88">
        <f>SUM(G353)</f>
        <v>2000000</v>
      </c>
      <c r="H354" s="69"/>
    </row>
    <row r="355" spans="1:8" ht="15" customHeight="1" x14ac:dyDescent="0.2">
      <c r="A355" s="186"/>
      <c r="B355" s="219"/>
      <c r="C355" s="272"/>
      <c r="D355" s="187"/>
      <c r="E355" s="273"/>
      <c r="F355" s="274"/>
      <c r="G355" s="275"/>
      <c r="H355" s="69"/>
    </row>
    <row r="356" spans="1:8" s="69" customFormat="1" ht="20.100000000000001" customHeight="1" x14ac:dyDescent="0.2">
      <c r="A356" s="42" t="s">
        <v>305</v>
      </c>
      <c r="B356" s="43" t="s">
        <v>306</v>
      </c>
      <c r="C356" s="44">
        <v>12020613</v>
      </c>
      <c r="D356" s="43" t="s">
        <v>307</v>
      </c>
      <c r="E356" s="267">
        <v>30000</v>
      </c>
      <c r="F356" s="213">
        <v>0</v>
      </c>
      <c r="G356" s="212">
        <v>10000</v>
      </c>
      <c r="H356" s="3"/>
    </row>
    <row r="357" spans="1:8" s="69" customFormat="1" ht="20.100000000000001" customHeight="1" x14ac:dyDescent="0.2">
      <c r="A357" s="145"/>
      <c r="B357" s="148"/>
      <c r="C357" s="147"/>
      <c r="D357" s="148"/>
      <c r="E357" s="88">
        <f>SUM(E356)</f>
        <v>30000</v>
      </c>
      <c r="F357" s="119">
        <f>SUM(F356)</f>
        <v>0</v>
      </c>
      <c r="G357" s="88">
        <f>SUM(G356)</f>
        <v>10000</v>
      </c>
      <c r="H357" s="3"/>
    </row>
    <row r="358" spans="1:8" s="69" customFormat="1" ht="17.25" customHeight="1" x14ac:dyDescent="0.2">
      <c r="A358" s="158"/>
      <c r="B358" s="107"/>
      <c r="C358" s="27"/>
      <c r="D358" s="107"/>
      <c r="E358" s="91"/>
      <c r="F358" s="129"/>
      <c r="G358" s="130"/>
      <c r="H358" s="3"/>
    </row>
    <row r="359" spans="1:8" ht="20.100000000000001" customHeight="1" x14ac:dyDescent="0.2">
      <c r="A359" s="25" t="s">
        <v>55</v>
      </c>
      <c r="B359" s="37" t="s">
        <v>56</v>
      </c>
      <c r="C359" s="38">
        <v>12020614</v>
      </c>
      <c r="D359" s="37" t="s">
        <v>308</v>
      </c>
      <c r="E359" s="39">
        <v>300000000</v>
      </c>
      <c r="F359" s="40">
        <v>0</v>
      </c>
      <c r="G359" s="39">
        <v>300000000</v>
      </c>
    </row>
    <row r="360" spans="1:8" s="69" customFormat="1" ht="20.100000000000001" customHeight="1" x14ac:dyDescent="0.2">
      <c r="A360" s="25" t="s">
        <v>55</v>
      </c>
      <c r="B360" s="37" t="s">
        <v>56</v>
      </c>
      <c r="C360" s="38">
        <v>12020614</v>
      </c>
      <c r="D360" s="37" t="s">
        <v>309</v>
      </c>
      <c r="E360" s="39">
        <v>10000000</v>
      </c>
      <c r="F360" s="40">
        <v>0</v>
      </c>
      <c r="G360" s="39">
        <v>10000000</v>
      </c>
      <c r="H360" s="3"/>
    </row>
    <row r="361" spans="1:8" s="69" customFormat="1" ht="20.100000000000001" customHeight="1" x14ac:dyDescent="0.2">
      <c r="A361" s="25" t="s">
        <v>55</v>
      </c>
      <c r="B361" s="37" t="s">
        <v>56</v>
      </c>
      <c r="C361" s="38">
        <v>12020614</v>
      </c>
      <c r="D361" s="37" t="s">
        <v>310</v>
      </c>
      <c r="E361" s="39">
        <v>100000000</v>
      </c>
      <c r="F361" s="40">
        <v>0</v>
      </c>
      <c r="G361" s="39">
        <v>100000000</v>
      </c>
    </row>
    <row r="362" spans="1:8" s="69" customFormat="1" ht="20.100000000000001" customHeight="1" x14ac:dyDescent="0.2">
      <c r="A362" s="25" t="s">
        <v>55</v>
      </c>
      <c r="B362" s="37" t="s">
        <v>56</v>
      </c>
      <c r="C362" s="38">
        <v>12020617</v>
      </c>
      <c r="D362" s="37" t="s">
        <v>311</v>
      </c>
      <c r="E362" s="39">
        <v>1000000</v>
      </c>
      <c r="F362" s="40">
        <v>12500</v>
      </c>
      <c r="G362" s="39">
        <v>500000</v>
      </c>
    </row>
    <row r="363" spans="1:8" s="69" customFormat="1" ht="20.100000000000001" customHeight="1" x14ac:dyDescent="0.2">
      <c r="A363" s="25" t="s">
        <v>55</v>
      </c>
      <c r="B363" s="37" t="s">
        <v>56</v>
      </c>
      <c r="C363" s="38">
        <v>12020614</v>
      </c>
      <c r="D363" s="37" t="s">
        <v>312</v>
      </c>
      <c r="E363" s="39">
        <v>100000000</v>
      </c>
      <c r="F363" s="40">
        <v>0</v>
      </c>
      <c r="G363" s="39">
        <v>500000000</v>
      </c>
    </row>
    <row r="364" spans="1:8" s="69" customFormat="1" ht="20.100000000000001" customHeight="1" x14ac:dyDescent="0.2">
      <c r="A364" s="25" t="s">
        <v>55</v>
      </c>
      <c r="B364" s="37" t="s">
        <v>56</v>
      </c>
      <c r="C364" s="38">
        <v>12020614</v>
      </c>
      <c r="D364" s="37" t="s">
        <v>313</v>
      </c>
      <c r="E364" s="39">
        <v>100000000</v>
      </c>
      <c r="F364" s="40">
        <v>0</v>
      </c>
      <c r="G364" s="39">
        <v>800000000</v>
      </c>
    </row>
    <row r="365" spans="1:8" s="69" customFormat="1" ht="20.100000000000001" customHeight="1" x14ac:dyDescent="0.2">
      <c r="A365" s="25" t="s">
        <v>55</v>
      </c>
      <c r="B365" s="37" t="s">
        <v>56</v>
      </c>
      <c r="C365" s="38">
        <v>12020620</v>
      </c>
      <c r="D365" s="37" t="s">
        <v>314</v>
      </c>
      <c r="E365" s="39">
        <v>2000000</v>
      </c>
      <c r="F365" s="127">
        <v>0</v>
      </c>
      <c r="G365" s="39">
        <v>2000000</v>
      </c>
    </row>
    <row r="366" spans="1:8" s="69" customFormat="1" ht="20.100000000000001" customHeight="1" x14ac:dyDescent="0.2">
      <c r="A366" s="25" t="s">
        <v>55</v>
      </c>
      <c r="B366" s="37" t="s">
        <v>56</v>
      </c>
      <c r="C366" s="38">
        <v>12020614</v>
      </c>
      <c r="D366" s="37" t="s">
        <v>315</v>
      </c>
      <c r="E366" s="39">
        <v>100000000</v>
      </c>
      <c r="F366" s="40">
        <v>0</v>
      </c>
      <c r="G366" s="39">
        <v>100000000</v>
      </c>
    </row>
    <row r="367" spans="1:8" s="69" customFormat="1" ht="20.100000000000001" customHeight="1" x14ac:dyDescent="0.2">
      <c r="A367" s="145"/>
      <c r="B367" s="148"/>
      <c r="C367" s="147"/>
      <c r="D367" s="148"/>
      <c r="E367" s="50">
        <f>SUM(E359:E366)</f>
        <v>713000000</v>
      </c>
      <c r="F367" s="125">
        <f>SUM(F359:F366)</f>
        <v>12500</v>
      </c>
      <c r="G367" s="50">
        <f>SUM(G359:G366)</f>
        <v>1812500000</v>
      </c>
    </row>
    <row r="368" spans="1:8" s="69" customFormat="1" ht="21.75" customHeight="1" x14ac:dyDescent="0.2">
      <c r="A368" s="170"/>
      <c r="B368" s="81"/>
      <c r="C368" s="171"/>
      <c r="D368" s="155"/>
      <c r="E368" s="171"/>
      <c r="F368" s="172"/>
      <c r="G368" s="173"/>
    </row>
    <row r="369" spans="1:8" s="69" customFormat="1" ht="20.25" customHeight="1" x14ac:dyDescent="0.2">
      <c r="A369" s="25" t="s">
        <v>316</v>
      </c>
      <c r="B369" s="85" t="s">
        <v>317</v>
      </c>
      <c r="C369" s="38">
        <v>12020621</v>
      </c>
      <c r="D369" s="37" t="s">
        <v>318</v>
      </c>
      <c r="E369" s="54">
        <v>300000</v>
      </c>
      <c r="F369" s="40">
        <v>5002500</v>
      </c>
      <c r="G369" s="39">
        <v>200000</v>
      </c>
    </row>
    <row r="370" spans="1:8" ht="28.5" customHeight="1" x14ac:dyDescent="0.2">
      <c r="A370" s="25" t="s">
        <v>316</v>
      </c>
      <c r="B370" s="85" t="s">
        <v>317</v>
      </c>
      <c r="C370" s="38">
        <v>12020622</v>
      </c>
      <c r="D370" s="37" t="s">
        <v>319</v>
      </c>
      <c r="E370" s="54">
        <v>100000</v>
      </c>
      <c r="F370" s="40">
        <v>24000</v>
      </c>
      <c r="G370" s="39">
        <v>150000</v>
      </c>
      <c r="H370" s="69"/>
    </row>
    <row r="371" spans="1:8" ht="28.5" customHeight="1" x14ac:dyDescent="0.2">
      <c r="A371" s="42" t="s">
        <v>316</v>
      </c>
      <c r="B371" s="110" t="s">
        <v>317</v>
      </c>
      <c r="C371" s="44">
        <v>12020623</v>
      </c>
      <c r="D371" s="43" t="s">
        <v>320</v>
      </c>
      <c r="E371" s="96">
        <v>200000</v>
      </c>
      <c r="F371" s="46">
        <v>10500</v>
      </c>
      <c r="G371" s="45">
        <v>100000</v>
      </c>
      <c r="H371" s="69"/>
    </row>
    <row r="372" spans="1:8" ht="20.100000000000001" customHeight="1" x14ac:dyDescent="0.2">
      <c r="A372" s="145"/>
      <c r="B372" s="146"/>
      <c r="C372" s="147"/>
      <c r="D372" s="148"/>
      <c r="E372" s="50">
        <f>SUM(E369:E371)</f>
        <v>600000</v>
      </c>
      <c r="F372" s="125">
        <f>SUM(F369:F371)</f>
        <v>5037000</v>
      </c>
      <c r="G372" s="50">
        <f>SUM(G369:G371)</f>
        <v>450000</v>
      </c>
      <c r="H372" s="69"/>
    </row>
    <row r="373" spans="1:8" s="69" customFormat="1" ht="26.25" customHeight="1" x14ac:dyDescent="0.2">
      <c r="A373" s="38"/>
      <c r="B373" s="53"/>
      <c r="C373" s="200"/>
      <c r="D373" s="201" t="s">
        <v>321</v>
      </c>
      <c r="E373" s="200"/>
      <c r="F373" s="176"/>
      <c r="G373" s="91"/>
    </row>
    <row r="374" spans="1:8" s="11" customFormat="1" ht="36.75" customHeight="1" x14ac:dyDescent="0.25">
      <c r="A374" s="8" t="s">
        <v>2</v>
      </c>
      <c r="B374" s="8" t="s">
        <v>3</v>
      </c>
      <c r="C374" s="8" t="s">
        <v>4</v>
      </c>
      <c r="D374" s="8" t="s">
        <v>5</v>
      </c>
      <c r="E374" s="9" t="s">
        <v>6</v>
      </c>
      <c r="F374" s="10" t="s">
        <v>7</v>
      </c>
      <c r="G374" s="9" t="s">
        <v>8</v>
      </c>
    </row>
    <row r="375" spans="1:8" ht="22.5" customHeight="1" x14ac:dyDescent="0.2">
      <c r="A375" s="25" t="s">
        <v>322</v>
      </c>
      <c r="B375" s="276" t="s">
        <v>323</v>
      </c>
      <c r="C375" s="249">
        <v>12020621</v>
      </c>
      <c r="D375" s="262" t="s">
        <v>318</v>
      </c>
      <c r="E375" s="39">
        <v>100000</v>
      </c>
      <c r="F375" s="40">
        <v>36000</v>
      </c>
      <c r="G375" s="39">
        <v>100000</v>
      </c>
      <c r="H375" s="69"/>
    </row>
    <row r="376" spans="1:8" ht="20.100000000000001" customHeight="1" x14ac:dyDescent="0.2">
      <c r="A376" s="25" t="s">
        <v>322</v>
      </c>
      <c r="B376" s="85" t="s">
        <v>323</v>
      </c>
      <c r="C376" s="38">
        <v>12020622</v>
      </c>
      <c r="D376" s="37" t="s">
        <v>324</v>
      </c>
      <c r="E376" s="39">
        <v>300000</v>
      </c>
      <c r="F376" s="40">
        <v>29000</v>
      </c>
      <c r="G376" s="39">
        <v>150000</v>
      </c>
      <c r="H376" s="69"/>
    </row>
    <row r="377" spans="1:8" ht="20.100000000000001" customHeight="1" x14ac:dyDescent="0.2">
      <c r="A377" s="25" t="s">
        <v>322</v>
      </c>
      <c r="B377" s="85" t="s">
        <v>323</v>
      </c>
      <c r="C377" s="38">
        <v>12020623</v>
      </c>
      <c r="D377" s="37" t="s">
        <v>325</v>
      </c>
      <c r="E377" s="39">
        <v>50000</v>
      </c>
      <c r="F377" s="40">
        <v>0</v>
      </c>
      <c r="G377" s="39">
        <v>50000</v>
      </c>
      <c r="H377" s="69"/>
    </row>
    <row r="378" spans="1:8" ht="20.100000000000001" customHeight="1" x14ac:dyDescent="0.2">
      <c r="A378" s="145"/>
      <c r="B378" s="146"/>
      <c r="C378" s="147"/>
      <c r="D378" s="148"/>
      <c r="E378" s="50">
        <f>SUM(E375:E377)</f>
        <v>450000</v>
      </c>
      <c r="F378" s="125">
        <f>SUM(F375:F377)</f>
        <v>65000</v>
      </c>
      <c r="G378" s="50">
        <f>SUM(G375:G377)</f>
        <v>300000</v>
      </c>
      <c r="H378" s="69"/>
    </row>
    <row r="379" spans="1:8" ht="13.5" customHeight="1" x14ac:dyDescent="0.2">
      <c r="A379" s="158"/>
      <c r="B379" s="211"/>
      <c r="C379" s="27"/>
      <c r="D379" s="107"/>
      <c r="E379" s="30"/>
      <c r="F379" s="103"/>
      <c r="G379" s="30"/>
      <c r="H379" s="69"/>
    </row>
    <row r="380" spans="1:8" ht="20.100000000000001" customHeight="1" x14ac:dyDescent="0.2">
      <c r="A380" s="25" t="s">
        <v>326</v>
      </c>
      <c r="B380" s="37" t="s">
        <v>327</v>
      </c>
      <c r="C380" s="38">
        <v>12020621</v>
      </c>
      <c r="D380" s="37" t="s">
        <v>328</v>
      </c>
      <c r="E380" s="39">
        <v>300000</v>
      </c>
      <c r="F380" s="127">
        <v>217000</v>
      </c>
      <c r="G380" s="39">
        <v>300000</v>
      </c>
      <c r="H380" s="69"/>
    </row>
    <row r="381" spans="1:8" ht="20.100000000000001" customHeight="1" x14ac:dyDescent="0.2">
      <c r="A381" s="145"/>
      <c r="B381" s="148"/>
      <c r="C381" s="147"/>
      <c r="D381" s="148"/>
      <c r="E381" s="88">
        <f>SUM(E380:E380)</f>
        <v>300000</v>
      </c>
      <c r="F381" s="119">
        <f>SUM(F380:F380)</f>
        <v>217000</v>
      </c>
      <c r="G381" s="50">
        <f>SUM(G380:G380)</f>
        <v>300000</v>
      </c>
      <c r="H381" s="69"/>
    </row>
    <row r="382" spans="1:8" s="69" customFormat="1" ht="13.5" customHeight="1" x14ac:dyDescent="0.2">
      <c r="A382" s="25"/>
      <c r="B382" s="85"/>
      <c r="C382" s="91"/>
      <c r="D382" s="92"/>
      <c r="E382" s="91"/>
      <c r="F382" s="129"/>
      <c r="G382" s="130"/>
    </row>
    <row r="383" spans="1:8" s="69" customFormat="1" ht="20.100000000000001" customHeight="1" x14ac:dyDescent="0.2">
      <c r="A383" s="25" t="s">
        <v>329</v>
      </c>
      <c r="B383" s="85" t="s">
        <v>330</v>
      </c>
      <c r="C383" s="38">
        <v>12020621</v>
      </c>
      <c r="D383" s="37" t="s">
        <v>318</v>
      </c>
      <c r="E383" s="39">
        <v>0</v>
      </c>
      <c r="F383" s="127">
        <v>25000</v>
      </c>
      <c r="G383" s="39">
        <v>100000</v>
      </c>
    </row>
    <row r="384" spans="1:8" s="69" customFormat="1" ht="20.100000000000001" customHeight="1" x14ac:dyDescent="0.2">
      <c r="A384" s="25" t="s">
        <v>329</v>
      </c>
      <c r="B384" s="85" t="s">
        <v>330</v>
      </c>
      <c r="C384" s="38">
        <v>12020622</v>
      </c>
      <c r="D384" s="37" t="s">
        <v>324</v>
      </c>
      <c r="E384" s="39">
        <v>200000</v>
      </c>
      <c r="F384" s="127">
        <v>10000</v>
      </c>
      <c r="G384" s="39">
        <v>200000</v>
      </c>
    </row>
    <row r="385" spans="1:8" ht="20.100000000000001" customHeight="1" x14ac:dyDescent="0.2">
      <c r="A385" s="42" t="s">
        <v>329</v>
      </c>
      <c r="B385" s="110" t="s">
        <v>330</v>
      </c>
      <c r="C385" s="44">
        <v>12020623</v>
      </c>
      <c r="D385" s="43" t="s">
        <v>325</v>
      </c>
      <c r="E385" s="45">
        <v>300000</v>
      </c>
      <c r="F385" s="213">
        <v>0</v>
      </c>
      <c r="G385" s="45">
        <v>300000</v>
      </c>
      <c r="H385" s="69"/>
    </row>
    <row r="386" spans="1:8" ht="20.100000000000001" customHeight="1" x14ac:dyDescent="0.2">
      <c r="A386" s="145"/>
      <c r="B386" s="146"/>
      <c r="C386" s="147"/>
      <c r="D386" s="148"/>
      <c r="E386" s="88">
        <f>SUM(E383:E385)</f>
        <v>500000</v>
      </c>
      <c r="F386" s="119">
        <f>SUM(F383:F385)</f>
        <v>35000</v>
      </c>
      <c r="G386" s="50">
        <f>SUM(G383:G385)</f>
        <v>600000</v>
      </c>
      <c r="H386" s="69"/>
    </row>
    <row r="387" spans="1:8" ht="20.100000000000001" customHeight="1" x14ac:dyDescent="0.2">
      <c r="A387" s="158"/>
      <c r="B387" s="211"/>
      <c r="C387" s="27"/>
      <c r="D387" s="107"/>
      <c r="E387" s="91"/>
      <c r="F387" s="129"/>
      <c r="G387" s="30"/>
      <c r="H387" s="69"/>
    </row>
    <row r="388" spans="1:8" ht="20.100000000000001" customHeight="1" x14ac:dyDescent="0.2">
      <c r="A388" s="177">
        <v>52100100100</v>
      </c>
      <c r="B388" s="85" t="s">
        <v>40</v>
      </c>
      <c r="C388" s="38">
        <v>12020624</v>
      </c>
      <c r="D388" s="37" t="s">
        <v>331</v>
      </c>
      <c r="E388" s="39">
        <v>5000000</v>
      </c>
      <c r="F388" s="40">
        <v>0</v>
      </c>
      <c r="G388" s="39">
        <v>500000</v>
      </c>
      <c r="H388" s="69"/>
    </row>
    <row r="389" spans="1:8" s="69" customFormat="1" ht="30" customHeight="1" x14ac:dyDescent="0.2">
      <c r="A389" s="177">
        <v>52100100100</v>
      </c>
      <c r="B389" s="85" t="s">
        <v>40</v>
      </c>
      <c r="C389" s="38">
        <v>12020625</v>
      </c>
      <c r="D389" s="37" t="s">
        <v>332</v>
      </c>
      <c r="E389" s="39">
        <v>2000000</v>
      </c>
      <c r="F389" s="40">
        <v>724000</v>
      </c>
      <c r="G389" s="39">
        <v>2000000</v>
      </c>
      <c r="H389" s="3"/>
    </row>
    <row r="390" spans="1:8" ht="32.25" customHeight="1" x14ac:dyDescent="0.2">
      <c r="A390" s="177">
        <v>52100100100</v>
      </c>
      <c r="B390" s="85" t="s">
        <v>40</v>
      </c>
      <c r="C390" s="271">
        <v>12020626</v>
      </c>
      <c r="D390" s="37" t="s">
        <v>333</v>
      </c>
      <c r="E390" s="39">
        <v>0</v>
      </c>
      <c r="F390" s="40">
        <v>6500000</v>
      </c>
      <c r="G390" s="39">
        <v>7000000</v>
      </c>
      <c r="H390" s="69"/>
    </row>
    <row r="391" spans="1:8" s="69" customFormat="1" ht="21" customHeight="1" x14ac:dyDescent="0.2">
      <c r="A391" s="147"/>
      <c r="B391" s="146"/>
      <c r="C391" s="147"/>
      <c r="D391" s="148"/>
      <c r="E391" s="50">
        <f>SUM(E388:E389)</f>
        <v>7000000</v>
      </c>
      <c r="F391" s="125">
        <f>SUM(F388:F389)</f>
        <v>724000</v>
      </c>
      <c r="G391" s="50">
        <f>SUM(G388:G390)</f>
        <v>9500000</v>
      </c>
      <c r="H391" s="3"/>
    </row>
    <row r="392" spans="1:8" s="69" customFormat="1" ht="13.5" customHeight="1" x14ac:dyDescent="0.2">
      <c r="A392" s="38"/>
      <c r="B392" s="53"/>
      <c r="C392" s="200"/>
      <c r="D392" s="201"/>
      <c r="E392" s="200"/>
      <c r="F392" s="176"/>
      <c r="G392" s="91"/>
    </row>
    <row r="393" spans="1:8" ht="21" customHeight="1" x14ac:dyDescent="0.2">
      <c r="A393" s="177">
        <v>52100100100</v>
      </c>
      <c r="B393" s="85" t="s">
        <v>105</v>
      </c>
      <c r="C393" s="271">
        <v>12020626</v>
      </c>
      <c r="D393" s="37" t="s">
        <v>334</v>
      </c>
      <c r="E393" s="39">
        <v>12000000</v>
      </c>
      <c r="F393" s="40">
        <v>9330000</v>
      </c>
      <c r="G393" s="39">
        <v>10000000</v>
      </c>
      <c r="H393" s="69"/>
    </row>
    <row r="394" spans="1:8" ht="21" customHeight="1" x14ac:dyDescent="0.2">
      <c r="A394" s="147"/>
      <c r="B394" s="146"/>
      <c r="C394" s="118"/>
      <c r="D394" s="148"/>
      <c r="E394" s="50">
        <f>SUM(E393)</f>
        <v>12000000</v>
      </c>
      <c r="F394" s="125">
        <f>SUM(F393)</f>
        <v>9330000</v>
      </c>
      <c r="G394" s="50">
        <f>SUM(G393)</f>
        <v>10000000</v>
      </c>
      <c r="H394" s="69"/>
    </row>
    <row r="395" spans="1:8" s="69" customFormat="1" ht="11.25" customHeight="1" x14ac:dyDescent="0.2">
      <c r="A395" s="260"/>
      <c r="B395" s="121"/>
      <c r="C395" s="229"/>
      <c r="D395" s="201"/>
      <c r="E395" s="229"/>
      <c r="F395" s="261"/>
      <c r="G395" s="229"/>
    </row>
    <row r="396" spans="1:8" ht="21" customHeight="1" x14ac:dyDescent="0.2">
      <c r="A396" s="177">
        <v>52100100100</v>
      </c>
      <c r="B396" s="85" t="s">
        <v>109</v>
      </c>
      <c r="C396" s="271">
        <v>12020626</v>
      </c>
      <c r="D396" s="37" t="s">
        <v>334</v>
      </c>
      <c r="E396" s="39">
        <v>7000000</v>
      </c>
      <c r="F396" s="40">
        <v>2535000</v>
      </c>
      <c r="G396" s="39">
        <v>4000000</v>
      </c>
      <c r="H396" s="69"/>
    </row>
    <row r="397" spans="1:8" ht="21" customHeight="1" x14ac:dyDescent="0.2">
      <c r="A397" s="177">
        <v>52100100100</v>
      </c>
      <c r="B397" s="85" t="s">
        <v>109</v>
      </c>
      <c r="C397" s="271">
        <v>12020627</v>
      </c>
      <c r="D397" s="37" t="s">
        <v>335</v>
      </c>
      <c r="E397" s="39">
        <v>150000</v>
      </c>
      <c r="F397" s="40">
        <v>0</v>
      </c>
      <c r="G397" s="39">
        <v>200000</v>
      </c>
      <c r="H397" s="69"/>
    </row>
    <row r="398" spans="1:8" ht="21" customHeight="1" x14ac:dyDescent="0.2">
      <c r="A398" s="147"/>
      <c r="B398" s="146"/>
      <c r="C398" s="118"/>
      <c r="D398" s="148"/>
      <c r="E398" s="50">
        <f>SUM(E396:E397)</f>
        <v>7150000</v>
      </c>
      <c r="F398" s="125">
        <f>SUM(F396:F397)</f>
        <v>2535000</v>
      </c>
      <c r="G398" s="50">
        <f>SUM(G396:G397)</f>
        <v>4200000</v>
      </c>
      <c r="H398" s="69"/>
    </row>
    <row r="399" spans="1:8" s="69" customFormat="1" ht="19.5" customHeight="1" x14ac:dyDescent="0.2">
      <c r="A399" s="38"/>
      <c r="B399" s="53"/>
      <c r="C399" s="200"/>
      <c r="D399" s="201" t="s">
        <v>336</v>
      </c>
      <c r="E399" s="200"/>
      <c r="F399" s="176"/>
      <c r="G399" s="91"/>
    </row>
    <row r="400" spans="1:8" s="11" customFormat="1" ht="36.75" customHeight="1" x14ac:dyDescent="0.25">
      <c r="A400" s="8" t="s">
        <v>2</v>
      </c>
      <c r="B400" s="8" t="s">
        <v>3</v>
      </c>
      <c r="C400" s="8" t="s">
        <v>4</v>
      </c>
      <c r="D400" s="8" t="s">
        <v>5</v>
      </c>
      <c r="E400" s="9" t="s">
        <v>6</v>
      </c>
      <c r="F400" s="10" t="s">
        <v>7</v>
      </c>
      <c r="G400" s="9" t="s">
        <v>8</v>
      </c>
    </row>
    <row r="401" spans="1:8" s="69" customFormat="1" ht="21" customHeight="1" x14ac:dyDescent="0.2">
      <c r="A401" s="25" t="s">
        <v>21</v>
      </c>
      <c r="B401" s="85" t="s">
        <v>22</v>
      </c>
      <c r="C401" s="271">
        <v>12020628</v>
      </c>
      <c r="D401" s="37" t="s">
        <v>337</v>
      </c>
      <c r="E401" s="6">
        <v>3000000</v>
      </c>
      <c r="F401" s="127">
        <v>3102174</v>
      </c>
      <c r="G401" s="128">
        <v>3000000</v>
      </c>
    </row>
    <row r="402" spans="1:8" s="69" customFormat="1" ht="21" customHeight="1" x14ac:dyDescent="0.2">
      <c r="A402" s="145"/>
      <c r="B402" s="146"/>
      <c r="C402" s="118"/>
      <c r="D402" s="148"/>
      <c r="E402" s="88">
        <f>SUM(E401)</f>
        <v>3000000</v>
      </c>
      <c r="F402" s="119">
        <f>SUM(F401)</f>
        <v>3102174</v>
      </c>
      <c r="G402" s="88">
        <f>SUM(G401)</f>
        <v>3000000</v>
      </c>
    </row>
    <row r="403" spans="1:8" s="69" customFormat="1" ht="21" customHeight="1" x14ac:dyDescent="0.2">
      <c r="A403" s="158"/>
      <c r="B403" s="211"/>
      <c r="C403" s="277"/>
      <c r="D403" s="107"/>
      <c r="E403" s="130"/>
      <c r="F403" s="129"/>
      <c r="G403" s="130"/>
    </row>
    <row r="404" spans="1:8" s="69" customFormat="1" ht="21" customHeight="1" x14ac:dyDescent="0.2">
      <c r="A404" s="25" t="s">
        <v>140</v>
      </c>
      <c r="B404" s="37" t="s">
        <v>141</v>
      </c>
      <c r="C404" s="271">
        <v>12020629</v>
      </c>
      <c r="D404" s="37" t="s">
        <v>338</v>
      </c>
      <c r="E404" s="39">
        <v>10000</v>
      </c>
      <c r="F404" s="40">
        <v>0</v>
      </c>
      <c r="G404" s="39">
        <v>10000</v>
      </c>
      <c r="H404" s="3"/>
    </row>
    <row r="405" spans="1:8" s="69" customFormat="1" ht="21" customHeight="1" x14ac:dyDescent="0.2">
      <c r="A405" s="25" t="s">
        <v>140</v>
      </c>
      <c r="B405" s="37" t="s">
        <v>141</v>
      </c>
      <c r="C405" s="271">
        <v>12020630</v>
      </c>
      <c r="D405" s="37" t="s">
        <v>339</v>
      </c>
      <c r="E405" s="39">
        <v>350000</v>
      </c>
      <c r="F405" s="40">
        <v>0</v>
      </c>
      <c r="G405" s="39">
        <v>100000</v>
      </c>
      <c r="H405" s="3"/>
    </row>
    <row r="406" spans="1:8" s="69" customFormat="1" ht="21" customHeight="1" x14ac:dyDescent="0.2">
      <c r="A406" s="145"/>
      <c r="B406" s="148"/>
      <c r="C406" s="118"/>
      <c r="D406" s="148"/>
      <c r="E406" s="50">
        <f>SUM(E404:E405)</f>
        <v>360000</v>
      </c>
      <c r="F406" s="125">
        <f>SUM(F404:F405)</f>
        <v>0</v>
      </c>
      <c r="G406" s="50">
        <f>SUM(G404:G405)</f>
        <v>110000</v>
      </c>
      <c r="H406" s="3"/>
    </row>
    <row r="407" spans="1:8" ht="21" customHeight="1" x14ac:dyDescent="0.2">
      <c r="A407" s="25"/>
      <c r="B407" s="37"/>
      <c r="C407" s="91"/>
      <c r="D407" s="92"/>
      <c r="E407" s="91"/>
      <c r="F407" s="129"/>
      <c r="G407" s="130"/>
      <c r="H407" s="69"/>
    </row>
    <row r="408" spans="1:8" s="69" customFormat="1" ht="21" customHeight="1" x14ac:dyDescent="0.2">
      <c r="A408" s="25" t="s">
        <v>340</v>
      </c>
      <c r="B408" s="37" t="s">
        <v>341</v>
      </c>
      <c r="C408" s="38">
        <v>12020621</v>
      </c>
      <c r="D408" s="37" t="s">
        <v>318</v>
      </c>
      <c r="E408" s="54">
        <v>300000</v>
      </c>
      <c r="F408" s="40">
        <v>0</v>
      </c>
      <c r="G408" s="54">
        <v>300000</v>
      </c>
      <c r="H408" s="3"/>
    </row>
    <row r="409" spans="1:8" s="69" customFormat="1" ht="21" customHeight="1" x14ac:dyDescent="0.2">
      <c r="A409" s="25" t="s">
        <v>340</v>
      </c>
      <c r="B409" s="37" t="s">
        <v>341</v>
      </c>
      <c r="C409" s="38">
        <v>12020623</v>
      </c>
      <c r="D409" s="37" t="s">
        <v>325</v>
      </c>
      <c r="E409" s="54">
        <v>100000</v>
      </c>
      <c r="F409" s="40">
        <v>1000</v>
      </c>
      <c r="G409" s="54">
        <v>100000</v>
      </c>
    </row>
    <row r="410" spans="1:8" s="69" customFormat="1" ht="21" customHeight="1" x14ac:dyDescent="0.2">
      <c r="A410" s="145"/>
      <c r="B410" s="148"/>
      <c r="C410" s="147"/>
      <c r="D410" s="148"/>
      <c r="E410" s="50">
        <f>SUM(E408:E409)</f>
        <v>400000</v>
      </c>
      <c r="F410" s="125">
        <f>SUM(F408:F409)</f>
        <v>1000</v>
      </c>
      <c r="G410" s="50">
        <f>SUM(G408:G409)</f>
        <v>400000</v>
      </c>
    </row>
    <row r="411" spans="1:8" s="11" customFormat="1" ht="21" customHeight="1" x14ac:dyDescent="0.2">
      <c r="A411" s="177"/>
      <c r="B411" s="37"/>
      <c r="C411" s="91"/>
      <c r="D411" s="92"/>
      <c r="E411" s="91"/>
      <c r="F411" s="129"/>
      <c r="G411" s="130"/>
      <c r="H411" s="3"/>
    </row>
    <row r="412" spans="1:8" s="11" customFormat="1" ht="21" customHeight="1" x14ac:dyDescent="0.25">
      <c r="A412" s="177">
        <v>12500100100</v>
      </c>
      <c r="B412" s="37" t="s">
        <v>342</v>
      </c>
      <c r="C412" s="271">
        <v>12020631</v>
      </c>
      <c r="D412" s="37" t="s">
        <v>343</v>
      </c>
      <c r="E412" s="54">
        <v>1000000</v>
      </c>
      <c r="F412" s="40">
        <v>700000</v>
      </c>
      <c r="G412" s="39">
        <v>1000000</v>
      </c>
    </row>
    <row r="413" spans="1:8" s="11" customFormat="1" ht="21" customHeight="1" x14ac:dyDescent="0.25">
      <c r="A413" s="147"/>
      <c r="B413" s="148"/>
      <c r="C413" s="118"/>
      <c r="D413" s="148"/>
      <c r="E413" s="50">
        <f>SUM(E412)</f>
        <v>1000000</v>
      </c>
      <c r="F413" s="125">
        <f>SUM(F412)</f>
        <v>700000</v>
      </c>
      <c r="G413" s="50">
        <f>SUM(G412)</f>
        <v>1000000</v>
      </c>
    </row>
    <row r="414" spans="1:8" ht="21" customHeight="1" x14ac:dyDescent="0.2">
      <c r="A414" s="25"/>
      <c r="B414" s="85"/>
      <c r="C414" s="91"/>
      <c r="D414" s="92"/>
      <c r="E414" s="91"/>
      <c r="F414" s="129"/>
      <c r="G414" s="130"/>
    </row>
    <row r="415" spans="1:8" ht="21" customHeight="1" x14ac:dyDescent="0.2">
      <c r="A415" s="25" t="s">
        <v>117</v>
      </c>
      <c r="B415" s="85" t="s">
        <v>189</v>
      </c>
      <c r="C415" s="38">
        <v>12020632</v>
      </c>
      <c r="D415" s="37" t="s">
        <v>344</v>
      </c>
      <c r="E415" s="83">
        <v>10000</v>
      </c>
      <c r="F415" s="84">
        <v>130000</v>
      </c>
      <c r="G415" s="83">
        <v>200000</v>
      </c>
    </row>
    <row r="416" spans="1:8" s="69" customFormat="1" ht="21" customHeight="1" x14ac:dyDescent="0.2">
      <c r="A416" s="42" t="s">
        <v>117</v>
      </c>
      <c r="B416" s="110" t="s">
        <v>189</v>
      </c>
      <c r="C416" s="44">
        <v>12020633</v>
      </c>
      <c r="D416" s="43" t="s">
        <v>345</v>
      </c>
      <c r="E416" s="113">
        <v>10000</v>
      </c>
      <c r="F416" s="112">
        <v>0</v>
      </c>
      <c r="G416" s="113">
        <v>10000</v>
      </c>
      <c r="H416" s="3"/>
    </row>
    <row r="417" spans="1:8" s="69" customFormat="1" ht="21" customHeight="1" x14ac:dyDescent="0.2">
      <c r="A417" s="145"/>
      <c r="B417" s="146"/>
      <c r="C417" s="147"/>
      <c r="D417" s="148"/>
      <c r="E417" s="149">
        <f>SUM(E415:E416)</f>
        <v>20000</v>
      </c>
      <c r="F417" s="150">
        <f>SUM(F415:F416)</f>
        <v>130000</v>
      </c>
      <c r="G417" s="149">
        <f>SUM(G415:G416)</f>
        <v>210000</v>
      </c>
      <c r="H417" s="3"/>
    </row>
    <row r="418" spans="1:8" s="69" customFormat="1" ht="21" customHeight="1" x14ac:dyDescent="0.2">
      <c r="A418" s="170"/>
      <c r="B418" s="81"/>
      <c r="C418" s="171"/>
      <c r="D418" s="155"/>
      <c r="E418" s="171"/>
      <c r="F418" s="172"/>
      <c r="G418" s="173"/>
    </row>
    <row r="419" spans="1:8" s="11" customFormat="1" ht="21" customHeight="1" x14ac:dyDescent="0.2">
      <c r="A419" s="278" t="s">
        <v>346</v>
      </c>
      <c r="B419" s="85" t="s">
        <v>347</v>
      </c>
      <c r="C419" s="38">
        <v>12020634</v>
      </c>
      <c r="D419" s="37" t="s">
        <v>348</v>
      </c>
      <c r="E419" s="54">
        <v>4000000</v>
      </c>
      <c r="F419" s="40">
        <v>4654600</v>
      </c>
      <c r="G419" s="39">
        <v>5000000</v>
      </c>
      <c r="H419" s="3"/>
    </row>
    <row r="420" spans="1:8" s="11" customFormat="1" ht="21" customHeight="1" x14ac:dyDescent="0.2">
      <c r="A420" s="279"/>
      <c r="B420" s="146"/>
      <c r="C420" s="159"/>
      <c r="D420" s="148"/>
      <c r="E420" s="160">
        <f>SUM(E419)</f>
        <v>4000000</v>
      </c>
      <c r="F420" s="125">
        <f>SUM(F419)</f>
        <v>4654600</v>
      </c>
      <c r="G420" s="161">
        <f>SUM(G419)</f>
        <v>5000000</v>
      </c>
      <c r="H420" s="3"/>
    </row>
    <row r="421" spans="1:8" s="11" customFormat="1" ht="21" customHeight="1" x14ac:dyDescent="0.25">
      <c r="A421" s="114"/>
      <c r="B421" s="53"/>
      <c r="C421" s="91"/>
      <c r="D421" s="91"/>
      <c r="E421" s="91"/>
      <c r="F421" s="122"/>
      <c r="G421" s="91"/>
    </row>
    <row r="422" spans="1:8" s="69" customFormat="1" ht="39.75" customHeight="1" x14ac:dyDescent="0.2">
      <c r="A422" s="38"/>
      <c r="B422" s="53"/>
      <c r="C422" s="200"/>
      <c r="D422" s="201" t="s">
        <v>349</v>
      </c>
      <c r="E422" s="200"/>
      <c r="F422" s="176"/>
      <c r="G422" s="91"/>
    </row>
    <row r="423" spans="1:8" s="11" customFormat="1" ht="36.75" customHeight="1" x14ac:dyDescent="0.25">
      <c r="A423" s="8" t="s">
        <v>2</v>
      </c>
      <c r="B423" s="8" t="s">
        <v>3</v>
      </c>
      <c r="C423" s="8" t="s">
        <v>4</v>
      </c>
      <c r="D423" s="8" t="s">
        <v>5</v>
      </c>
      <c r="E423" s="9" t="s">
        <v>6</v>
      </c>
      <c r="F423" s="10" t="s">
        <v>7</v>
      </c>
      <c r="G423" s="9" t="s">
        <v>8</v>
      </c>
    </row>
    <row r="424" spans="1:8" s="41" customFormat="1" ht="21" customHeight="1" x14ac:dyDescent="0.25">
      <c r="A424" s="25" t="s">
        <v>350</v>
      </c>
      <c r="B424" s="85" t="s">
        <v>196</v>
      </c>
      <c r="C424" s="38">
        <v>12020621</v>
      </c>
      <c r="D424" s="37" t="s">
        <v>318</v>
      </c>
      <c r="E424" s="39">
        <v>500000</v>
      </c>
      <c r="F424" s="40">
        <v>170000</v>
      </c>
      <c r="G424" s="39">
        <v>200000</v>
      </c>
      <c r="H424" s="11"/>
    </row>
    <row r="425" spans="1:8" s="11" customFormat="1" ht="21" customHeight="1" x14ac:dyDescent="0.25">
      <c r="A425" s="25" t="s">
        <v>350</v>
      </c>
      <c r="B425" s="85" t="s">
        <v>196</v>
      </c>
      <c r="C425" s="38">
        <v>12020635</v>
      </c>
      <c r="D425" s="37" t="s">
        <v>351</v>
      </c>
      <c r="E425" s="39">
        <v>15000000</v>
      </c>
      <c r="F425" s="40">
        <v>10425180</v>
      </c>
      <c r="G425" s="39">
        <v>15000000</v>
      </c>
      <c r="H425" s="41"/>
    </row>
    <row r="426" spans="1:8" s="11" customFormat="1" ht="21" customHeight="1" x14ac:dyDescent="0.25">
      <c r="A426" s="25" t="s">
        <v>350</v>
      </c>
      <c r="B426" s="85" t="s">
        <v>196</v>
      </c>
      <c r="C426" s="38">
        <v>12020636</v>
      </c>
      <c r="D426" s="37" t="s">
        <v>352</v>
      </c>
      <c r="E426" s="39">
        <v>200000000</v>
      </c>
      <c r="F426" s="40">
        <v>203774859</v>
      </c>
      <c r="G426" s="39">
        <v>200000000</v>
      </c>
    </row>
    <row r="427" spans="1:8" s="11" customFormat="1" ht="21" customHeight="1" x14ac:dyDescent="0.25">
      <c r="A427" s="145"/>
      <c r="B427" s="146"/>
      <c r="C427" s="147"/>
      <c r="D427" s="148"/>
      <c r="E427" s="50">
        <f>SUM(E424:E426)</f>
        <v>215500000</v>
      </c>
      <c r="F427" s="125">
        <f>SUM(F424:F426)</f>
        <v>214370039</v>
      </c>
      <c r="G427" s="50">
        <f>SUM(G424:G426)</f>
        <v>215200000</v>
      </c>
    </row>
    <row r="428" spans="1:8" s="11" customFormat="1" ht="21" customHeight="1" x14ac:dyDescent="0.25">
      <c r="A428" s="132"/>
      <c r="B428" s="211"/>
      <c r="C428" s="27"/>
      <c r="D428" s="107"/>
      <c r="E428" s="30"/>
      <c r="F428" s="103"/>
      <c r="G428" s="30"/>
    </row>
    <row r="429" spans="1:8" s="11" customFormat="1" ht="20.100000000000001" customHeight="1" x14ac:dyDescent="0.25">
      <c r="A429" s="280" t="s">
        <v>201</v>
      </c>
      <c r="B429" s="216" t="s">
        <v>202</v>
      </c>
      <c r="C429" s="38">
        <v>12020637</v>
      </c>
      <c r="D429" s="37" t="s">
        <v>353</v>
      </c>
      <c r="E429" s="281">
        <v>3000000</v>
      </c>
      <c r="F429" s="127">
        <v>4511600</v>
      </c>
      <c r="G429" s="281">
        <v>3000000</v>
      </c>
    </row>
    <row r="430" spans="1:8" s="11" customFormat="1" ht="20.100000000000001" customHeight="1" x14ac:dyDescent="0.25">
      <c r="A430" s="164" t="s">
        <v>201</v>
      </c>
      <c r="B430" s="216" t="s">
        <v>202</v>
      </c>
      <c r="C430" s="38">
        <v>12020638</v>
      </c>
      <c r="D430" s="37" t="s">
        <v>354</v>
      </c>
      <c r="E430" s="281">
        <v>60000</v>
      </c>
      <c r="F430" s="127">
        <v>720000</v>
      </c>
      <c r="G430" s="281">
        <v>100000</v>
      </c>
    </row>
    <row r="431" spans="1:8" s="41" customFormat="1" ht="20.100000000000001" customHeight="1" x14ac:dyDescent="0.25">
      <c r="A431" s="282" t="s">
        <v>201</v>
      </c>
      <c r="B431" s="216" t="s">
        <v>202</v>
      </c>
      <c r="C431" s="271">
        <v>12020626</v>
      </c>
      <c r="D431" s="37" t="s">
        <v>355</v>
      </c>
      <c r="E431" s="281">
        <v>150000</v>
      </c>
      <c r="F431" s="127">
        <v>1800000</v>
      </c>
      <c r="G431" s="281">
        <v>2000000</v>
      </c>
      <c r="H431" s="11"/>
    </row>
    <row r="432" spans="1:8" s="41" customFormat="1" ht="20.100000000000001" customHeight="1" x14ac:dyDescent="0.25">
      <c r="A432" s="145"/>
      <c r="B432" s="118"/>
      <c r="C432" s="118"/>
      <c r="D432" s="148"/>
      <c r="E432" s="88">
        <f>SUM(E429:E431)</f>
        <v>3210000</v>
      </c>
      <c r="F432" s="119">
        <f>SUM(F429:F431)</f>
        <v>7031600</v>
      </c>
      <c r="G432" s="283">
        <f>SUM(G429:G431)</f>
        <v>5100000</v>
      </c>
      <c r="H432" s="11"/>
    </row>
    <row r="433" spans="1:8" s="69" customFormat="1" ht="13.5" customHeight="1" x14ac:dyDescent="0.2">
      <c r="A433" s="177"/>
      <c r="B433" s="90"/>
      <c r="C433" s="91"/>
      <c r="D433" s="92"/>
      <c r="E433" s="91"/>
      <c r="F433" s="129"/>
      <c r="G433" s="284"/>
    </row>
    <row r="434" spans="1:8" s="69" customFormat="1" ht="20.100000000000001" customHeight="1" x14ac:dyDescent="0.2">
      <c r="A434" s="25" t="s">
        <v>356</v>
      </c>
      <c r="B434" s="85" t="s">
        <v>357</v>
      </c>
      <c r="C434" s="38">
        <v>12020639</v>
      </c>
      <c r="D434" s="37" t="s">
        <v>358</v>
      </c>
      <c r="E434" s="285">
        <v>2000000</v>
      </c>
      <c r="F434" s="286">
        <v>0</v>
      </c>
      <c r="G434" s="281">
        <v>2000000</v>
      </c>
    </row>
    <row r="435" spans="1:8" s="69" customFormat="1" ht="20.100000000000001" customHeight="1" x14ac:dyDescent="0.2">
      <c r="A435" s="145"/>
      <c r="B435" s="146"/>
      <c r="C435" s="147"/>
      <c r="D435" s="148"/>
      <c r="E435" s="283">
        <f>SUM(E434)</f>
        <v>2000000</v>
      </c>
      <c r="F435" s="287">
        <f>SUM(F434)</f>
        <v>0</v>
      </c>
      <c r="G435" s="283">
        <f>SUM(G434)</f>
        <v>2000000</v>
      </c>
    </row>
    <row r="436" spans="1:8" ht="15.75" customHeight="1" x14ac:dyDescent="0.2">
      <c r="A436" s="177"/>
      <c r="B436" s="85"/>
      <c r="C436" s="91"/>
      <c r="D436" s="92"/>
      <c r="E436" s="91"/>
      <c r="F436" s="129"/>
      <c r="G436" s="284"/>
    </row>
    <row r="437" spans="1:8" ht="20.100000000000001" customHeight="1" x14ac:dyDescent="0.2">
      <c r="A437" s="177">
        <v>11103800100</v>
      </c>
      <c r="B437" s="85" t="s">
        <v>359</v>
      </c>
      <c r="C437" s="38">
        <v>12020639</v>
      </c>
      <c r="D437" s="37" t="s">
        <v>358</v>
      </c>
      <c r="E437" s="281">
        <v>500000</v>
      </c>
      <c r="F437" s="127">
        <v>0</v>
      </c>
      <c r="G437" s="281">
        <v>500000</v>
      </c>
    </row>
    <row r="438" spans="1:8" ht="20.100000000000001" customHeight="1" x14ac:dyDescent="0.2">
      <c r="A438" s="147"/>
      <c r="B438" s="146"/>
      <c r="C438" s="147"/>
      <c r="D438" s="148"/>
      <c r="E438" s="88">
        <f>SUM(E437)</f>
        <v>500000</v>
      </c>
      <c r="F438" s="119">
        <f>SUM(F437)</f>
        <v>0</v>
      </c>
      <c r="G438" s="283">
        <f>SUM(G437)</f>
        <v>500000</v>
      </c>
    </row>
    <row r="439" spans="1:8" ht="13.5" customHeight="1" x14ac:dyDescent="0.2">
      <c r="A439" s="25"/>
      <c r="B439" s="85"/>
      <c r="C439" s="91"/>
      <c r="D439" s="92"/>
      <c r="E439" s="91"/>
      <c r="F439" s="129"/>
      <c r="G439" s="284"/>
    </row>
    <row r="440" spans="1:8" ht="20.100000000000001" customHeight="1" x14ac:dyDescent="0.2">
      <c r="A440" s="25" t="s">
        <v>179</v>
      </c>
      <c r="B440" s="85" t="s">
        <v>180</v>
      </c>
      <c r="C440" s="38">
        <v>12020640</v>
      </c>
      <c r="D440" s="37" t="s">
        <v>360</v>
      </c>
      <c r="E440" s="281">
        <v>1000000</v>
      </c>
      <c r="F440" s="127">
        <v>0</v>
      </c>
      <c r="G440" s="281"/>
    </row>
    <row r="441" spans="1:8" ht="20.100000000000001" customHeight="1" x14ac:dyDescent="0.2">
      <c r="A441" s="145"/>
      <c r="B441" s="146"/>
      <c r="C441" s="147"/>
      <c r="D441" s="148"/>
      <c r="E441" s="88">
        <f>SUM(E440)</f>
        <v>1000000</v>
      </c>
      <c r="F441" s="119">
        <f>SUM(F440)</f>
        <v>0</v>
      </c>
      <c r="G441" s="283">
        <f>SUM(G440)</f>
        <v>0</v>
      </c>
    </row>
    <row r="442" spans="1:8" s="69" customFormat="1" ht="20.100000000000001" customHeight="1" x14ac:dyDescent="0.2">
      <c r="A442" s="260"/>
      <c r="B442" s="53"/>
      <c r="C442" s="174"/>
      <c r="D442" s="115"/>
      <c r="E442" s="288"/>
      <c r="F442" s="117"/>
      <c r="G442" s="288"/>
      <c r="H442" s="3"/>
    </row>
    <row r="443" spans="1:8" ht="30.75" customHeight="1" x14ac:dyDescent="0.2">
      <c r="A443" s="25" t="s">
        <v>361</v>
      </c>
      <c r="B443" s="85" t="s">
        <v>162</v>
      </c>
      <c r="C443" s="38">
        <v>12020641</v>
      </c>
      <c r="D443" s="37" t="s">
        <v>362</v>
      </c>
      <c r="E443" s="6">
        <v>100000</v>
      </c>
      <c r="F443" s="127">
        <v>0</v>
      </c>
      <c r="G443" s="281">
        <v>100000</v>
      </c>
    </row>
    <row r="444" spans="1:8" ht="21" customHeight="1" x14ac:dyDescent="0.2">
      <c r="A444" s="145"/>
      <c r="B444" s="146"/>
      <c r="C444" s="147"/>
      <c r="D444" s="148"/>
      <c r="E444" s="88">
        <f>SUM(E443)</f>
        <v>100000</v>
      </c>
      <c r="F444" s="119">
        <f>SUM(F443)</f>
        <v>0</v>
      </c>
      <c r="G444" s="283">
        <f>SUM(G443)</f>
        <v>100000</v>
      </c>
    </row>
    <row r="445" spans="1:8" s="69" customFormat="1" ht="61.5" customHeight="1" x14ac:dyDescent="0.2">
      <c r="A445" s="38"/>
      <c r="B445" s="53"/>
      <c r="C445" s="200"/>
      <c r="D445" s="201" t="s">
        <v>363</v>
      </c>
      <c r="E445" s="200"/>
      <c r="F445" s="176"/>
      <c r="G445" s="91"/>
    </row>
    <row r="446" spans="1:8" s="11" customFormat="1" ht="36.75" customHeight="1" x14ac:dyDescent="0.25">
      <c r="A446" s="8" t="s">
        <v>2</v>
      </c>
      <c r="B446" s="8" t="s">
        <v>3</v>
      </c>
      <c r="C446" s="8" t="s">
        <v>4</v>
      </c>
      <c r="D446" s="8" t="s">
        <v>5</v>
      </c>
      <c r="E446" s="9" t="s">
        <v>6</v>
      </c>
      <c r="F446" s="10" t="s">
        <v>7</v>
      </c>
      <c r="G446" s="9" t="s">
        <v>8</v>
      </c>
    </row>
    <row r="447" spans="1:8" ht="29.25" customHeight="1" x14ac:dyDescent="0.2">
      <c r="A447" s="25">
        <v>21510200100</v>
      </c>
      <c r="B447" s="37" t="s">
        <v>210</v>
      </c>
      <c r="C447" s="38">
        <v>12020642</v>
      </c>
      <c r="D447" s="37" t="s">
        <v>364</v>
      </c>
      <c r="E447" s="207">
        <v>300000</v>
      </c>
      <c r="F447" s="217">
        <v>0</v>
      </c>
      <c r="G447" s="207">
        <v>300000</v>
      </c>
    </row>
    <row r="448" spans="1:8" ht="21" customHeight="1" x14ac:dyDescent="0.2">
      <c r="A448" s="25">
        <v>21510200100</v>
      </c>
      <c r="B448" s="37" t="s">
        <v>210</v>
      </c>
      <c r="C448" s="38">
        <v>12020650</v>
      </c>
      <c r="D448" s="85" t="s">
        <v>365</v>
      </c>
      <c r="E448" s="207">
        <v>0</v>
      </c>
      <c r="F448" s="217">
        <f>20900+45500+18500</f>
        <v>84900</v>
      </c>
      <c r="G448" s="207">
        <v>100000</v>
      </c>
    </row>
    <row r="449" spans="1:7" ht="21" customHeight="1" x14ac:dyDescent="0.2">
      <c r="A449" s="25">
        <v>21510200100</v>
      </c>
      <c r="B449" s="37" t="s">
        <v>210</v>
      </c>
      <c r="C449" s="38">
        <v>12020651</v>
      </c>
      <c r="D449" s="85" t="s">
        <v>366</v>
      </c>
      <c r="E449" s="207">
        <v>0</v>
      </c>
      <c r="F449" s="217">
        <v>0</v>
      </c>
      <c r="G449" s="207">
        <v>50000</v>
      </c>
    </row>
    <row r="450" spans="1:7" ht="21" customHeight="1" x14ac:dyDescent="0.2">
      <c r="A450" s="25">
        <v>21510200100</v>
      </c>
      <c r="B450" s="37" t="s">
        <v>210</v>
      </c>
      <c r="C450" s="38">
        <v>12020652</v>
      </c>
      <c r="D450" s="85" t="s">
        <v>367</v>
      </c>
      <c r="E450" s="207">
        <v>0</v>
      </c>
      <c r="F450" s="217">
        <v>12600</v>
      </c>
      <c r="G450" s="207">
        <v>100000</v>
      </c>
    </row>
    <row r="451" spans="1:7" ht="21" customHeight="1" x14ac:dyDescent="0.2">
      <c r="A451" s="145"/>
      <c r="B451" s="148"/>
      <c r="C451" s="147"/>
      <c r="D451" s="146"/>
      <c r="E451" s="210">
        <f>SUM(E447:E450)</f>
        <v>300000</v>
      </c>
      <c r="F451" s="218">
        <f>SUM(F447:F450)</f>
        <v>97500</v>
      </c>
      <c r="G451" s="210">
        <f>SUM(G447:G450)</f>
        <v>550000</v>
      </c>
    </row>
    <row r="452" spans="1:7" ht="16.5" customHeight="1" x14ac:dyDescent="0.2">
      <c r="A452" s="25"/>
      <c r="B452" s="37"/>
      <c r="C452" s="38"/>
      <c r="D452" s="85"/>
      <c r="E452" s="206"/>
      <c r="F452" s="217"/>
      <c r="G452" s="207"/>
    </row>
    <row r="453" spans="1:7" ht="29.25" customHeight="1" x14ac:dyDescent="0.2">
      <c r="A453" s="42" t="s">
        <v>183</v>
      </c>
      <c r="B453" s="43" t="s">
        <v>184</v>
      </c>
      <c r="C453" s="44">
        <v>12020633</v>
      </c>
      <c r="D453" s="43" t="s">
        <v>345</v>
      </c>
      <c r="E453" s="212">
        <v>6000000</v>
      </c>
      <c r="F453" s="213">
        <v>0</v>
      </c>
      <c r="G453" s="212">
        <v>1000000</v>
      </c>
    </row>
    <row r="454" spans="1:7" ht="19.5" customHeight="1" x14ac:dyDescent="0.2">
      <c r="A454" s="145"/>
      <c r="B454" s="289"/>
      <c r="C454" s="147"/>
      <c r="D454" s="289"/>
      <c r="E454" s="88">
        <f>SUM(E453)</f>
        <v>6000000</v>
      </c>
      <c r="F454" s="290">
        <f>SUM(F453)</f>
        <v>0</v>
      </c>
      <c r="G454" s="88">
        <f>SUM(G453)</f>
        <v>1000000</v>
      </c>
    </row>
    <row r="455" spans="1:7" ht="19.5" customHeight="1" x14ac:dyDescent="0.2">
      <c r="A455" s="158"/>
      <c r="B455" s="71"/>
      <c r="C455" s="27"/>
      <c r="D455" s="71"/>
      <c r="E455" s="130"/>
      <c r="F455" s="122"/>
      <c r="G455" s="130"/>
    </row>
    <row r="456" spans="1:7" ht="20.25" customHeight="1" x14ac:dyDescent="0.2">
      <c r="A456" s="25" t="s">
        <v>368</v>
      </c>
      <c r="B456" s="37" t="s">
        <v>369</v>
      </c>
      <c r="C456" s="38">
        <v>12020644</v>
      </c>
      <c r="D456" s="37" t="s">
        <v>370</v>
      </c>
      <c r="E456" s="128">
        <v>150000</v>
      </c>
      <c r="F456" s="127">
        <v>0</v>
      </c>
      <c r="G456" s="128"/>
    </row>
    <row r="457" spans="1:7" ht="29.25" customHeight="1" x14ac:dyDescent="0.2">
      <c r="A457" s="169" t="s">
        <v>368</v>
      </c>
      <c r="B457" s="291" t="s">
        <v>369</v>
      </c>
      <c r="C457" s="243">
        <v>12020645</v>
      </c>
      <c r="D457" s="291" t="s">
        <v>371</v>
      </c>
      <c r="E457" s="292">
        <v>200000</v>
      </c>
      <c r="F457" s="293">
        <v>0</v>
      </c>
      <c r="G457" s="292"/>
    </row>
    <row r="458" spans="1:7" ht="20.25" customHeight="1" x14ac:dyDescent="0.2">
      <c r="A458" s="145"/>
      <c r="B458" s="289"/>
      <c r="C458" s="147"/>
      <c r="D458" s="289"/>
      <c r="E458" s="88">
        <f>SUM(E456:E457)</f>
        <v>350000</v>
      </c>
      <c r="F458" s="290">
        <f>SUM(F456:F457)</f>
        <v>0</v>
      </c>
      <c r="G458" s="88">
        <f>SUM(G456:G457)</f>
        <v>0</v>
      </c>
    </row>
    <row r="459" spans="1:7" s="24" customFormat="1" ht="14.25" customHeight="1" x14ac:dyDescent="0.2">
      <c r="A459" s="183"/>
      <c r="B459" s="184"/>
      <c r="C459" s="242"/>
      <c r="D459" s="184"/>
      <c r="E459" s="294"/>
      <c r="F459" s="295"/>
      <c r="G459" s="296"/>
    </row>
    <row r="460" spans="1:7" s="24" customFormat="1" ht="20.25" customHeight="1" x14ac:dyDescent="0.2">
      <c r="A460" s="191" t="s">
        <v>215</v>
      </c>
      <c r="B460" s="216" t="s">
        <v>216</v>
      </c>
      <c r="C460" s="271">
        <v>12020626</v>
      </c>
      <c r="D460" s="37" t="s">
        <v>355</v>
      </c>
      <c r="E460" s="128">
        <v>3000000</v>
      </c>
      <c r="F460" s="127">
        <v>6900000</v>
      </c>
      <c r="G460" s="128">
        <v>7500000</v>
      </c>
    </row>
    <row r="461" spans="1:7" s="24" customFormat="1" ht="20.25" customHeight="1" x14ac:dyDescent="0.2">
      <c r="A461" s="244"/>
      <c r="B461" s="124"/>
      <c r="C461" s="297"/>
      <c r="D461" s="124"/>
      <c r="E461" s="258">
        <f>SUM(E460)</f>
        <v>3000000</v>
      </c>
      <c r="F461" s="119">
        <f>SUM(F460)</f>
        <v>6900000</v>
      </c>
      <c r="G461" s="256">
        <f>SUM(G460)</f>
        <v>7500000</v>
      </c>
    </row>
    <row r="462" spans="1:7" s="24" customFormat="1" ht="13.5" customHeight="1" x14ac:dyDescent="0.2">
      <c r="A462" s="183"/>
      <c r="B462" s="184"/>
      <c r="C462" s="242"/>
      <c r="D462" s="184"/>
      <c r="E462" s="294"/>
      <c r="F462" s="295"/>
      <c r="G462" s="296"/>
    </row>
    <row r="463" spans="1:7" s="24" customFormat="1" ht="20.25" customHeight="1" x14ac:dyDescent="0.2">
      <c r="A463" s="191" t="s">
        <v>221</v>
      </c>
      <c r="B463" s="216" t="s">
        <v>222</v>
      </c>
      <c r="C463" s="271">
        <v>12020627</v>
      </c>
      <c r="D463" s="37" t="s">
        <v>372</v>
      </c>
      <c r="E463" s="128">
        <v>4000000</v>
      </c>
      <c r="F463" s="127">
        <v>1754450</v>
      </c>
      <c r="G463" s="128">
        <v>3000000</v>
      </c>
    </row>
    <row r="464" spans="1:7" s="24" customFormat="1" ht="20.25" customHeight="1" x14ac:dyDescent="0.2">
      <c r="A464" s="191" t="s">
        <v>221</v>
      </c>
      <c r="B464" s="216" t="s">
        <v>222</v>
      </c>
      <c r="C464" s="271">
        <v>12020626</v>
      </c>
      <c r="D464" s="37" t="s">
        <v>355</v>
      </c>
      <c r="E464" s="128">
        <v>12000000</v>
      </c>
      <c r="F464" s="127">
        <v>738000</v>
      </c>
      <c r="G464" s="128">
        <v>8000000</v>
      </c>
    </row>
    <row r="465" spans="1:7" s="24" customFormat="1" ht="20.25" customHeight="1" x14ac:dyDescent="0.2">
      <c r="A465" s="191" t="s">
        <v>221</v>
      </c>
      <c r="B465" s="216" t="s">
        <v>222</v>
      </c>
      <c r="C465" s="271">
        <v>12020646</v>
      </c>
      <c r="D465" s="37" t="s">
        <v>331</v>
      </c>
      <c r="E465" s="128">
        <v>1000000</v>
      </c>
      <c r="F465" s="127">
        <v>0</v>
      </c>
      <c r="G465" s="128">
        <v>1000000</v>
      </c>
    </row>
    <row r="466" spans="1:7" s="24" customFormat="1" ht="20.25" customHeight="1" x14ac:dyDescent="0.2">
      <c r="A466" s="244"/>
      <c r="B466" s="124"/>
      <c r="C466" s="297"/>
      <c r="D466" s="124"/>
      <c r="E466" s="258">
        <f>SUM(E463:E465)</f>
        <v>17000000</v>
      </c>
      <c r="F466" s="119">
        <f>SUM(F463:F465)</f>
        <v>2492450</v>
      </c>
      <c r="G466" s="256">
        <f>SUM(G463:G465)</f>
        <v>12000000</v>
      </c>
    </row>
    <row r="467" spans="1:7" s="24" customFormat="1" ht="13.5" customHeight="1" x14ac:dyDescent="0.2">
      <c r="A467" s="183"/>
      <c r="B467" s="184"/>
      <c r="C467" s="242"/>
      <c r="D467" s="184"/>
      <c r="E467" s="294"/>
      <c r="F467" s="295"/>
      <c r="G467" s="296"/>
    </row>
    <row r="468" spans="1:7" s="24" customFormat="1" ht="20.25" customHeight="1" x14ac:dyDescent="0.2">
      <c r="A468" s="191" t="s">
        <v>257</v>
      </c>
      <c r="B468" s="216" t="s">
        <v>258</v>
      </c>
      <c r="C468" s="271">
        <v>12020626</v>
      </c>
      <c r="D468" s="37" t="s">
        <v>355</v>
      </c>
      <c r="E468" s="128">
        <v>10000000</v>
      </c>
      <c r="F468" s="127">
        <v>1761000</v>
      </c>
      <c r="G468" s="128">
        <v>7000000</v>
      </c>
    </row>
    <row r="469" spans="1:7" s="24" customFormat="1" ht="20.25" customHeight="1" x14ac:dyDescent="0.2">
      <c r="A469" s="192" t="s">
        <v>257</v>
      </c>
      <c r="B469" s="237" t="s">
        <v>258</v>
      </c>
      <c r="C469" s="44">
        <v>12020621</v>
      </c>
      <c r="D469" s="43" t="s">
        <v>373</v>
      </c>
      <c r="E469" s="212">
        <v>20000</v>
      </c>
      <c r="F469" s="213">
        <v>0</v>
      </c>
      <c r="G469" s="212">
        <v>20000</v>
      </c>
    </row>
    <row r="470" spans="1:7" s="69" customFormat="1" ht="21.95" customHeight="1" x14ac:dyDescent="0.2">
      <c r="A470" s="114"/>
      <c r="B470" s="121"/>
      <c r="C470" s="298"/>
      <c r="D470" s="201" t="s">
        <v>374</v>
      </c>
      <c r="E470" s="298"/>
      <c r="F470" s="261"/>
      <c r="G470" s="298"/>
    </row>
    <row r="471" spans="1:7" s="11" customFormat="1" ht="36.75" customHeight="1" x14ac:dyDescent="0.25">
      <c r="A471" s="8" t="s">
        <v>2</v>
      </c>
      <c r="B471" s="8" t="s">
        <v>3</v>
      </c>
      <c r="C471" s="8" t="s">
        <v>4</v>
      </c>
      <c r="D471" s="8" t="s">
        <v>5</v>
      </c>
      <c r="E471" s="9" t="s">
        <v>6</v>
      </c>
      <c r="F471" s="10" t="s">
        <v>7</v>
      </c>
      <c r="G471" s="9" t="s">
        <v>8</v>
      </c>
    </row>
    <row r="472" spans="1:7" s="24" customFormat="1" ht="21.95" customHeight="1" x14ac:dyDescent="0.2">
      <c r="A472" s="191" t="s">
        <v>257</v>
      </c>
      <c r="B472" s="216" t="s">
        <v>258</v>
      </c>
      <c r="C472" s="271">
        <v>12020647</v>
      </c>
      <c r="D472" s="37" t="s">
        <v>375</v>
      </c>
      <c r="E472" s="128">
        <v>10000</v>
      </c>
      <c r="F472" s="127">
        <v>0</v>
      </c>
      <c r="G472" s="128">
        <v>0</v>
      </c>
    </row>
    <row r="473" spans="1:7" s="24" customFormat="1" ht="21.95" customHeight="1" x14ac:dyDescent="0.2">
      <c r="A473" s="191" t="s">
        <v>257</v>
      </c>
      <c r="B473" s="216" t="s">
        <v>258</v>
      </c>
      <c r="C473" s="271">
        <v>12020628</v>
      </c>
      <c r="D473" s="37" t="s">
        <v>376</v>
      </c>
      <c r="E473" s="128">
        <v>10000</v>
      </c>
      <c r="F473" s="127">
        <v>0</v>
      </c>
      <c r="G473" s="128">
        <v>10000</v>
      </c>
    </row>
    <row r="474" spans="1:7" s="24" customFormat="1" ht="21.95" customHeight="1" x14ac:dyDescent="0.2">
      <c r="A474" s="191" t="s">
        <v>257</v>
      </c>
      <c r="B474" s="216" t="s">
        <v>258</v>
      </c>
      <c r="C474" s="271">
        <v>12020648</v>
      </c>
      <c r="D474" s="37" t="s">
        <v>377</v>
      </c>
      <c r="E474" s="128">
        <v>3500000</v>
      </c>
      <c r="F474" s="127">
        <v>0</v>
      </c>
      <c r="G474" s="128">
        <v>1500000</v>
      </c>
    </row>
    <row r="475" spans="1:7" s="24" customFormat="1" ht="21.95" customHeight="1" x14ac:dyDescent="0.2">
      <c r="A475" s="244"/>
      <c r="B475" s="124"/>
      <c r="C475" s="297"/>
      <c r="D475" s="124"/>
      <c r="E475" s="258">
        <f>SUM(E468:E474)</f>
        <v>13540000</v>
      </c>
      <c r="F475" s="119">
        <f>SUM(F468:F474)</f>
        <v>1761000</v>
      </c>
      <c r="G475" s="256">
        <f>SUM(G468:G474)</f>
        <v>8530000</v>
      </c>
    </row>
    <row r="476" spans="1:7" s="24" customFormat="1" ht="21.95" customHeight="1" x14ac:dyDescent="0.2">
      <c r="A476" s="183"/>
      <c r="B476" s="133"/>
      <c r="C476" s="242"/>
      <c r="D476" s="184"/>
      <c r="E476" s="294"/>
      <c r="F476" s="295"/>
      <c r="G476" s="296"/>
    </row>
    <row r="477" spans="1:7" s="24" customFormat="1" ht="21.95" customHeight="1" x14ac:dyDescent="0.2">
      <c r="A477" s="191" t="s">
        <v>266</v>
      </c>
      <c r="B477" s="216" t="s">
        <v>267</v>
      </c>
      <c r="C477" s="271">
        <v>12020626</v>
      </c>
      <c r="D477" s="232" t="s">
        <v>334</v>
      </c>
      <c r="E477" s="128">
        <v>100000000</v>
      </c>
      <c r="F477" s="127">
        <v>54980000</v>
      </c>
      <c r="G477" s="128">
        <v>70000000</v>
      </c>
    </row>
    <row r="478" spans="1:7" s="24" customFormat="1" ht="21.95" customHeight="1" x14ac:dyDescent="0.2">
      <c r="A478" s="244"/>
      <c r="B478" s="124"/>
      <c r="C478" s="297"/>
      <c r="D478" s="124"/>
      <c r="E478" s="258">
        <f>SUM(E477:E477)</f>
        <v>100000000</v>
      </c>
      <c r="F478" s="119">
        <f>SUM(F477:F477)</f>
        <v>54980000</v>
      </c>
      <c r="G478" s="256">
        <f>SUM(G477:G477)</f>
        <v>70000000</v>
      </c>
    </row>
    <row r="479" spans="1:7" s="24" customFormat="1" ht="14.25" customHeight="1" x14ac:dyDescent="0.2">
      <c r="A479" s="183"/>
      <c r="B479" s="184"/>
      <c r="C479" s="242"/>
      <c r="D479" s="184"/>
      <c r="E479" s="181"/>
      <c r="F479" s="185"/>
      <c r="G479" s="173"/>
    </row>
    <row r="480" spans="1:7" s="24" customFormat="1" ht="33.75" customHeight="1" x14ac:dyDescent="0.2">
      <c r="A480" s="25" t="s">
        <v>11</v>
      </c>
      <c r="B480" s="37" t="s">
        <v>79</v>
      </c>
      <c r="C480" s="271">
        <v>12020648</v>
      </c>
      <c r="D480" s="37" t="s">
        <v>378</v>
      </c>
      <c r="E480" s="6">
        <v>4000000000</v>
      </c>
      <c r="F480" s="127">
        <v>0</v>
      </c>
      <c r="G480" s="128">
        <v>0</v>
      </c>
    </row>
    <row r="481" spans="1:8" s="24" customFormat="1" ht="21.95" customHeight="1" x14ac:dyDescent="0.2">
      <c r="A481" s="42" t="s">
        <v>11</v>
      </c>
      <c r="B481" s="43" t="s">
        <v>79</v>
      </c>
      <c r="C481" s="299">
        <v>12020649</v>
      </c>
      <c r="D481" s="43" t="s">
        <v>379</v>
      </c>
      <c r="E481" s="267">
        <v>2500000000</v>
      </c>
      <c r="F481" s="213">
        <v>476000000</v>
      </c>
      <c r="G481" s="212">
        <v>1000000000</v>
      </c>
    </row>
    <row r="482" spans="1:8" s="24" customFormat="1" ht="21.95" customHeight="1" x14ac:dyDescent="0.2">
      <c r="A482" s="42"/>
      <c r="B482" s="43"/>
      <c r="C482" s="44"/>
      <c r="D482" s="43"/>
      <c r="E482" s="273">
        <f>SUM(E480:E481)</f>
        <v>6500000000</v>
      </c>
      <c r="F482" s="274">
        <f>SUM(F480:F481)</f>
        <v>476000000</v>
      </c>
      <c r="G482" s="275">
        <f>SUM(G480:G481)</f>
        <v>1000000000</v>
      </c>
    </row>
    <row r="483" spans="1:8" s="24" customFormat="1" ht="21.95" customHeight="1" x14ac:dyDescent="0.2">
      <c r="A483" s="244"/>
      <c r="B483" s="124"/>
      <c r="C483" s="297"/>
      <c r="D483" s="124"/>
      <c r="E483" s="258"/>
      <c r="F483" s="119"/>
      <c r="G483" s="256"/>
    </row>
    <row r="484" spans="1:8" ht="21.95" customHeight="1" x14ac:dyDescent="0.2">
      <c r="A484" s="144"/>
      <c r="B484" s="34"/>
      <c r="C484" s="33">
        <v>120207</v>
      </c>
      <c r="D484" s="34" t="s">
        <v>380</v>
      </c>
      <c r="E484" s="259">
        <f>E488+E492+E496+E499+E503+E510+E525+E529+E533+E539+E543+E546+E556+E564+E572+E576</f>
        <v>2450090000</v>
      </c>
      <c r="F484" s="36">
        <f>F488+F492+F496+F499+F503+F510+F525+F529+F533+F539+F543+F546+F556+F564+F572+F576</f>
        <v>394214462.80000001</v>
      </c>
      <c r="G484" s="35">
        <f>G488+G492+G496+G499+G503+G510+G525+G529+G533+G539+G543+G546+G556+G564+G572+G576</f>
        <v>406360000</v>
      </c>
    </row>
    <row r="485" spans="1:8" ht="21.95" customHeight="1" x14ac:dyDescent="0.2">
      <c r="A485" s="177">
        <v>12300100100</v>
      </c>
      <c r="B485" s="85" t="s">
        <v>45</v>
      </c>
      <c r="C485" s="38">
        <v>12020701</v>
      </c>
      <c r="D485" s="37" t="s">
        <v>381</v>
      </c>
      <c r="E485" s="39">
        <v>2000000</v>
      </c>
      <c r="F485" s="40">
        <v>980870</v>
      </c>
      <c r="G485" s="39">
        <v>2000000</v>
      </c>
    </row>
    <row r="486" spans="1:8" ht="21.95" customHeight="1" x14ac:dyDescent="0.2">
      <c r="A486" s="177">
        <v>12300100100</v>
      </c>
      <c r="B486" s="85" t="s">
        <v>45</v>
      </c>
      <c r="C486" s="38">
        <v>12020702</v>
      </c>
      <c r="D486" s="37" t="s">
        <v>382</v>
      </c>
      <c r="E486" s="39">
        <v>500000</v>
      </c>
      <c r="F486" s="40">
        <v>100000</v>
      </c>
      <c r="G486" s="39">
        <v>500000</v>
      </c>
    </row>
    <row r="487" spans="1:8" ht="21.95" customHeight="1" x14ac:dyDescent="0.2">
      <c r="A487" s="177">
        <v>12300100100</v>
      </c>
      <c r="B487" s="85" t="s">
        <v>45</v>
      </c>
      <c r="C487" s="38">
        <v>12020703</v>
      </c>
      <c r="D487" s="37" t="s">
        <v>383</v>
      </c>
      <c r="E487" s="39">
        <v>100000</v>
      </c>
      <c r="F487" s="40">
        <v>41430</v>
      </c>
      <c r="G487" s="39">
        <v>100000</v>
      </c>
    </row>
    <row r="488" spans="1:8" ht="21.95" customHeight="1" x14ac:dyDescent="0.2">
      <c r="A488" s="147"/>
      <c r="B488" s="146"/>
      <c r="C488" s="147"/>
      <c r="D488" s="148"/>
      <c r="E488" s="50">
        <f>SUM(E485:E487)</f>
        <v>2600000</v>
      </c>
      <c r="F488" s="125">
        <f>SUM(F485:F487)</f>
        <v>1122300</v>
      </c>
      <c r="G488" s="50">
        <f>SUM(G485:G487)</f>
        <v>2600000</v>
      </c>
    </row>
    <row r="489" spans="1:8" s="69" customFormat="1" ht="21.95" customHeight="1" x14ac:dyDescent="0.2">
      <c r="A489" s="25"/>
      <c r="B489" s="37"/>
      <c r="C489" s="91"/>
      <c r="D489" s="92"/>
      <c r="E489" s="91"/>
      <c r="F489" s="129"/>
      <c r="G489" s="130"/>
    </row>
    <row r="490" spans="1:8" s="69" customFormat="1" ht="21.95" customHeight="1" x14ac:dyDescent="0.2">
      <c r="A490" s="25" t="s">
        <v>28</v>
      </c>
      <c r="B490" s="37" t="s">
        <v>29</v>
      </c>
      <c r="C490" s="38">
        <v>12020704</v>
      </c>
      <c r="D490" s="37" t="s">
        <v>384</v>
      </c>
      <c r="E490" s="39">
        <v>60000</v>
      </c>
      <c r="F490" s="40">
        <v>68700</v>
      </c>
      <c r="G490" s="39">
        <v>100000</v>
      </c>
      <c r="H490" s="3"/>
    </row>
    <row r="491" spans="1:8" s="69" customFormat="1" ht="21.95" customHeight="1" x14ac:dyDescent="0.2">
      <c r="A491" s="25" t="s">
        <v>28</v>
      </c>
      <c r="B491" s="37" t="s">
        <v>29</v>
      </c>
      <c r="C491" s="38">
        <v>12020705</v>
      </c>
      <c r="D491" s="37" t="s">
        <v>385</v>
      </c>
      <c r="E491" s="39">
        <v>5000000</v>
      </c>
      <c r="F491" s="40">
        <v>0</v>
      </c>
      <c r="G491" s="39">
        <v>1000000</v>
      </c>
      <c r="H491" s="3"/>
    </row>
    <row r="492" spans="1:8" s="69" customFormat="1" ht="21.95" customHeight="1" x14ac:dyDescent="0.2">
      <c r="A492" s="145"/>
      <c r="B492" s="148"/>
      <c r="C492" s="147"/>
      <c r="D492" s="148"/>
      <c r="E492" s="50">
        <f>SUM(E490:E491)</f>
        <v>5060000</v>
      </c>
      <c r="F492" s="125">
        <f>SUM(F490:F491)</f>
        <v>68700</v>
      </c>
      <c r="G492" s="50">
        <f>SUM(G490:G491)</f>
        <v>1100000</v>
      </c>
      <c r="H492" s="3"/>
    </row>
    <row r="493" spans="1:8" s="69" customFormat="1" ht="21.95" customHeight="1" x14ac:dyDescent="0.2">
      <c r="A493" s="114"/>
      <c r="B493" s="121"/>
      <c r="C493" s="298"/>
      <c r="D493" s="201" t="s">
        <v>386</v>
      </c>
      <c r="E493" s="298"/>
      <c r="F493" s="261"/>
      <c r="G493" s="298"/>
    </row>
    <row r="494" spans="1:8" s="11" customFormat="1" ht="36.75" customHeight="1" x14ac:dyDescent="0.25">
      <c r="A494" s="8" t="s">
        <v>2</v>
      </c>
      <c r="B494" s="8" t="s">
        <v>3</v>
      </c>
      <c r="C494" s="8" t="s">
        <v>4</v>
      </c>
      <c r="D494" s="8" t="s">
        <v>5</v>
      </c>
      <c r="E494" s="9" t="s">
        <v>6</v>
      </c>
      <c r="F494" s="10" t="s">
        <v>7</v>
      </c>
      <c r="G494" s="9" t="s">
        <v>8</v>
      </c>
    </row>
    <row r="495" spans="1:8" s="69" customFormat="1" ht="21.95" customHeight="1" x14ac:dyDescent="0.2">
      <c r="A495" s="25" t="s">
        <v>157</v>
      </c>
      <c r="B495" s="37" t="s">
        <v>387</v>
      </c>
      <c r="C495" s="271">
        <v>12020706</v>
      </c>
      <c r="D495" s="37" t="s">
        <v>388</v>
      </c>
      <c r="E495" s="128">
        <v>50000</v>
      </c>
      <c r="F495" s="127">
        <v>0</v>
      </c>
      <c r="G495" s="128"/>
    </row>
    <row r="496" spans="1:8" s="69" customFormat="1" ht="21.95" customHeight="1" x14ac:dyDescent="0.2">
      <c r="A496" s="145"/>
      <c r="B496" s="148"/>
      <c r="C496" s="118"/>
      <c r="D496" s="148"/>
      <c r="E496" s="88">
        <f>SUM(E495)</f>
        <v>50000</v>
      </c>
      <c r="F496" s="119">
        <f>SUM(F495)</f>
        <v>0</v>
      </c>
      <c r="G496" s="88">
        <f>SUM(G495)</f>
        <v>0</v>
      </c>
    </row>
    <row r="497" spans="1:8" s="69" customFormat="1" ht="15.75" customHeight="1" x14ac:dyDescent="0.2">
      <c r="A497" s="260"/>
      <c r="B497" s="53"/>
      <c r="C497" s="174"/>
      <c r="D497" s="26"/>
      <c r="E497" s="288"/>
      <c r="F497" s="117"/>
      <c r="G497" s="288"/>
      <c r="H497" s="3"/>
    </row>
    <row r="498" spans="1:8" s="69" customFormat="1" ht="20.100000000000001" customHeight="1" x14ac:dyDescent="0.2">
      <c r="A498" s="25" t="s">
        <v>11</v>
      </c>
      <c r="B498" s="37" t="s">
        <v>79</v>
      </c>
      <c r="C498" s="38">
        <v>12020707</v>
      </c>
      <c r="D498" s="37" t="s">
        <v>389</v>
      </c>
      <c r="E498" s="54">
        <v>15000000</v>
      </c>
      <c r="F498" s="40">
        <v>50238168.799999997</v>
      </c>
      <c r="G498" s="39">
        <v>15000000</v>
      </c>
      <c r="H498" s="3"/>
    </row>
    <row r="499" spans="1:8" s="69" customFormat="1" ht="20.100000000000001" customHeight="1" x14ac:dyDescent="0.2">
      <c r="A499" s="145"/>
      <c r="B499" s="148"/>
      <c r="C499" s="147"/>
      <c r="D499" s="148"/>
      <c r="E499" s="50">
        <f>SUM(E498)</f>
        <v>15000000</v>
      </c>
      <c r="F499" s="125">
        <f>SUM(F498)</f>
        <v>50238168.799999997</v>
      </c>
      <c r="G499" s="50">
        <f>SUM(G498)</f>
        <v>15000000</v>
      </c>
      <c r="H499" s="3"/>
    </row>
    <row r="500" spans="1:8" s="69" customFormat="1" ht="20.100000000000001" customHeight="1" x14ac:dyDescent="0.2">
      <c r="A500" s="25"/>
      <c r="B500" s="85"/>
      <c r="C500" s="91"/>
      <c r="D500" s="92"/>
      <c r="E500" s="91"/>
      <c r="F500" s="129"/>
      <c r="G500" s="130"/>
    </row>
    <row r="501" spans="1:8" s="69" customFormat="1" ht="20.100000000000001" customHeight="1" x14ac:dyDescent="0.2">
      <c r="A501" s="25" t="s">
        <v>188</v>
      </c>
      <c r="B501" s="85" t="s">
        <v>189</v>
      </c>
      <c r="C501" s="38">
        <v>12020708</v>
      </c>
      <c r="D501" s="37" t="s">
        <v>390</v>
      </c>
      <c r="E501" s="116">
        <v>30000</v>
      </c>
      <c r="F501" s="84">
        <v>0</v>
      </c>
      <c r="G501" s="83">
        <v>0</v>
      </c>
    </row>
    <row r="502" spans="1:8" ht="20.100000000000001" customHeight="1" x14ac:dyDescent="0.2">
      <c r="A502" s="25" t="s">
        <v>188</v>
      </c>
      <c r="B502" s="85" t="s">
        <v>189</v>
      </c>
      <c r="C502" s="38">
        <v>12020709</v>
      </c>
      <c r="D502" s="37" t="s">
        <v>391</v>
      </c>
      <c r="E502" s="116">
        <v>700000</v>
      </c>
      <c r="F502" s="84">
        <v>398400</v>
      </c>
      <c r="G502" s="83">
        <v>700000</v>
      </c>
      <c r="H502" s="69"/>
    </row>
    <row r="503" spans="1:8" ht="20.100000000000001" customHeight="1" x14ac:dyDescent="0.2">
      <c r="A503" s="145"/>
      <c r="B503" s="146"/>
      <c r="C503" s="147"/>
      <c r="D503" s="148"/>
      <c r="E503" s="149">
        <f>SUM(E501:E502)</f>
        <v>730000</v>
      </c>
      <c r="F503" s="150">
        <f>SUM(F501:F502)</f>
        <v>398400</v>
      </c>
      <c r="G503" s="149">
        <f>SUM(G501:G502)</f>
        <v>700000</v>
      </c>
      <c r="H503" s="69"/>
    </row>
    <row r="504" spans="1:8" ht="20.100000000000001" customHeight="1" x14ac:dyDescent="0.2">
      <c r="A504" s="158"/>
      <c r="B504" s="211"/>
      <c r="C504" s="27"/>
      <c r="D504" s="107"/>
      <c r="E504" s="74"/>
      <c r="F504" s="73"/>
      <c r="G504" s="74"/>
      <c r="H504" s="69"/>
    </row>
    <row r="505" spans="1:8" ht="18.95" customHeight="1" x14ac:dyDescent="0.2">
      <c r="A505" s="25" t="s">
        <v>350</v>
      </c>
      <c r="B505" s="85" t="s">
        <v>347</v>
      </c>
      <c r="C505" s="38">
        <v>12020710</v>
      </c>
      <c r="D505" s="37" t="s">
        <v>392</v>
      </c>
      <c r="E505" s="39">
        <v>120000000</v>
      </c>
      <c r="F505" s="40">
        <v>118006820</v>
      </c>
      <c r="G505" s="39">
        <v>120000000</v>
      </c>
    </row>
    <row r="506" spans="1:8" ht="18.95" customHeight="1" x14ac:dyDescent="0.2">
      <c r="A506" s="25" t="s">
        <v>350</v>
      </c>
      <c r="B506" s="85" t="s">
        <v>347</v>
      </c>
      <c r="C506" s="38">
        <v>12020711</v>
      </c>
      <c r="D506" s="37" t="s">
        <v>393</v>
      </c>
      <c r="E506" s="39">
        <v>35000000</v>
      </c>
      <c r="F506" s="40">
        <v>42988950</v>
      </c>
      <c r="G506" s="39">
        <v>40000000</v>
      </c>
    </row>
    <row r="507" spans="1:8" s="24" customFormat="1" ht="18.95" customHeight="1" x14ac:dyDescent="0.2">
      <c r="A507" s="25" t="s">
        <v>350</v>
      </c>
      <c r="B507" s="85" t="s">
        <v>347</v>
      </c>
      <c r="C507" s="38">
        <v>12020712</v>
      </c>
      <c r="D507" s="37" t="s">
        <v>394</v>
      </c>
      <c r="E507" s="39">
        <v>7000000</v>
      </c>
      <c r="F507" s="40">
        <v>4490900</v>
      </c>
      <c r="G507" s="39">
        <v>7000000</v>
      </c>
      <c r="H507" s="3"/>
    </row>
    <row r="508" spans="1:8" ht="18.95" customHeight="1" x14ac:dyDescent="0.2">
      <c r="A508" s="25" t="s">
        <v>350</v>
      </c>
      <c r="B508" s="85" t="s">
        <v>347</v>
      </c>
      <c r="C508" s="38">
        <v>12020713</v>
      </c>
      <c r="D508" s="37" t="s">
        <v>395</v>
      </c>
      <c r="E508" s="39">
        <v>8500000</v>
      </c>
      <c r="F508" s="40">
        <v>7672100</v>
      </c>
      <c r="G508" s="39">
        <v>8500000</v>
      </c>
      <c r="H508" s="24"/>
    </row>
    <row r="509" spans="1:8" ht="18.95" customHeight="1" x14ac:dyDescent="0.2">
      <c r="A509" s="42" t="s">
        <v>350</v>
      </c>
      <c r="B509" s="110" t="s">
        <v>347</v>
      </c>
      <c r="C509" s="44">
        <v>12020714</v>
      </c>
      <c r="D509" s="43" t="s">
        <v>396</v>
      </c>
      <c r="E509" s="45">
        <v>15000000</v>
      </c>
      <c r="F509" s="46">
        <v>14011200</v>
      </c>
      <c r="G509" s="45">
        <v>15000000</v>
      </c>
    </row>
    <row r="510" spans="1:8" ht="18.95" customHeight="1" x14ac:dyDescent="0.2">
      <c r="A510" s="47"/>
      <c r="B510" s="87"/>
      <c r="C510" s="88"/>
      <c r="D510" s="88"/>
      <c r="E510" s="88">
        <f>SUM(E505:E509)</f>
        <v>185500000</v>
      </c>
      <c r="F510" s="119">
        <f>SUM(F505:F509)</f>
        <v>187169970</v>
      </c>
      <c r="G510" s="88">
        <f>SUM(G505:G509)</f>
        <v>190500000</v>
      </c>
    </row>
    <row r="511" spans="1:8" ht="18.95" customHeight="1" x14ac:dyDescent="0.2">
      <c r="A511" s="170"/>
      <c r="B511" s="227"/>
      <c r="C511" s="181"/>
      <c r="D511" s="93"/>
      <c r="E511" s="181"/>
      <c r="F511" s="185"/>
      <c r="G511" s="173"/>
    </row>
    <row r="512" spans="1:8" ht="21.95" customHeight="1" x14ac:dyDescent="0.2">
      <c r="A512" s="25" t="s">
        <v>195</v>
      </c>
      <c r="B512" s="85" t="s">
        <v>196</v>
      </c>
      <c r="C512" s="38">
        <v>12020715</v>
      </c>
      <c r="D512" s="37" t="s">
        <v>397</v>
      </c>
      <c r="E512" s="39">
        <v>80000000</v>
      </c>
      <c r="F512" s="40">
        <v>83329965</v>
      </c>
      <c r="G512" s="39">
        <v>80000000</v>
      </c>
    </row>
    <row r="513" spans="1:8" s="69" customFormat="1" ht="30" customHeight="1" x14ac:dyDescent="0.2">
      <c r="A513" s="25" t="s">
        <v>195</v>
      </c>
      <c r="B513" s="85" t="s">
        <v>196</v>
      </c>
      <c r="C513" s="38">
        <v>12020716</v>
      </c>
      <c r="D513" s="37" t="s">
        <v>398</v>
      </c>
      <c r="E513" s="39">
        <v>2500000</v>
      </c>
      <c r="F513" s="40">
        <v>2274800</v>
      </c>
      <c r="G513" s="39">
        <v>2500000</v>
      </c>
      <c r="H513" s="3"/>
    </row>
    <row r="514" spans="1:8" s="69" customFormat="1" ht="30" customHeight="1" x14ac:dyDescent="0.2">
      <c r="A514" s="25" t="s">
        <v>195</v>
      </c>
      <c r="B514" s="85" t="s">
        <v>196</v>
      </c>
      <c r="C514" s="38">
        <v>12020717</v>
      </c>
      <c r="D514" s="37" t="s">
        <v>399</v>
      </c>
      <c r="E514" s="39">
        <v>2000000</v>
      </c>
      <c r="F514" s="40">
        <v>1101500</v>
      </c>
      <c r="G514" s="39">
        <v>2000000</v>
      </c>
    </row>
    <row r="515" spans="1:8" s="69" customFormat="1" ht="28.5" customHeight="1" x14ac:dyDescent="0.2">
      <c r="A515" s="25" t="s">
        <v>195</v>
      </c>
      <c r="B515" s="85" t="s">
        <v>196</v>
      </c>
      <c r="C515" s="38">
        <v>12020718</v>
      </c>
      <c r="D515" s="37" t="s">
        <v>400</v>
      </c>
      <c r="E515" s="39">
        <v>5000000</v>
      </c>
      <c r="F515" s="40">
        <v>7580550</v>
      </c>
      <c r="G515" s="39">
        <v>10000000</v>
      </c>
    </row>
    <row r="516" spans="1:8" s="69" customFormat="1" ht="18.95" customHeight="1" x14ac:dyDescent="0.2">
      <c r="A516" s="25" t="s">
        <v>195</v>
      </c>
      <c r="B516" s="85" t="s">
        <v>196</v>
      </c>
      <c r="C516" s="38">
        <v>12020719</v>
      </c>
      <c r="D516" s="37" t="s">
        <v>401</v>
      </c>
      <c r="E516" s="39">
        <v>200000</v>
      </c>
      <c r="F516" s="40">
        <v>77100</v>
      </c>
      <c r="G516" s="39">
        <v>200000</v>
      </c>
    </row>
    <row r="517" spans="1:8" ht="18.95" customHeight="1" x14ac:dyDescent="0.2">
      <c r="A517" s="42" t="s">
        <v>195</v>
      </c>
      <c r="B517" s="110" t="s">
        <v>196</v>
      </c>
      <c r="C517" s="44">
        <v>12020720</v>
      </c>
      <c r="D517" s="43" t="s">
        <v>402</v>
      </c>
      <c r="E517" s="45">
        <v>3500000</v>
      </c>
      <c r="F517" s="46">
        <v>3108980</v>
      </c>
      <c r="G517" s="45">
        <v>3500000</v>
      </c>
      <c r="H517" s="69"/>
    </row>
    <row r="518" spans="1:8" s="69" customFormat="1" ht="21.95" customHeight="1" x14ac:dyDescent="0.2">
      <c r="A518" s="114"/>
      <c r="B518" s="121"/>
      <c r="C518" s="298"/>
      <c r="D518" s="201" t="s">
        <v>403</v>
      </c>
      <c r="E518" s="298"/>
      <c r="F518" s="261"/>
      <c r="G518" s="298"/>
    </row>
    <row r="519" spans="1:8" s="11" customFormat="1" ht="36.75" customHeight="1" x14ac:dyDescent="0.25">
      <c r="A519" s="8" t="s">
        <v>2</v>
      </c>
      <c r="B519" s="8" t="s">
        <v>3</v>
      </c>
      <c r="C519" s="8" t="s">
        <v>4</v>
      </c>
      <c r="D519" s="8" t="s">
        <v>5</v>
      </c>
      <c r="E519" s="9" t="s">
        <v>6</v>
      </c>
      <c r="F519" s="10" t="s">
        <v>7</v>
      </c>
      <c r="G519" s="9" t="s">
        <v>8</v>
      </c>
    </row>
    <row r="520" spans="1:8" s="69" customFormat="1" ht="23.1" customHeight="1" x14ac:dyDescent="0.2">
      <c r="A520" s="25" t="s">
        <v>195</v>
      </c>
      <c r="B520" s="85" t="s">
        <v>196</v>
      </c>
      <c r="C520" s="38">
        <v>12020721</v>
      </c>
      <c r="D520" s="37" t="s">
        <v>404</v>
      </c>
      <c r="E520" s="39">
        <v>5000000</v>
      </c>
      <c r="F520" s="40">
        <v>3774300</v>
      </c>
      <c r="G520" s="39">
        <v>5000000</v>
      </c>
      <c r="H520" s="3"/>
    </row>
    <row r="521" spans="1:8" s="69" customFormat="1" ht="23.1" customHeight="1" x14ac:dyDescent="0.2">
      <c r="A521" s="25" t="s">
        <v>195</v>
      </c>
      <c r="B521" s="85" t="s">
        <v>196</v>
      </c>
      <c r="C521" s="38">
        <v>12020722</v>
      </c>
      <c r="D521" s="37" t="s">
        <v>405</v>
      </c>
      <c r="E521" s="39">
        <v>50000</v>
      </c>
      <c r="F521" s="40">
        <v>19750</v>
      </c>
      <c r="G521" s="39">
        <v>30000</v>
      </c>
    </row>
    <row r="522" spans="1:8" s="69" customFormat="1" ht="23.1" customHeight="1" x14ac:dyDescent="0.2">
      <c r="A522" s="25" t="s">
        <v>195</v>
      </c>
      <c r="B522" s="85" t="s">
        <v>196</v>
      </c>
      <c r="C522" s="38">
        <v>12020723</v>
      </c>
      <c r="D522" s="37" t="s">
        <v>406</v>
      </c>
      <c r="E522" s="39">
        <v>150000</v>
      </c>
      <c r="F522" s="40">
        <v>521650</v>
      </c>
      <c r="G522" s="39">
        <v>300000</v>
      </c>
    </row>
    <row r="523" spans="1:8" s="69" customFormat="1" ht="23.1" customHeight="1" x14ac:dyDescent="0.2">
      <c r="A523" s="25" t="s">
        <v>195</v>
      </c>
      <c r="B523" s="85" t="s">
        <v>196</v>
      </c>
      <c r="C523" s="38">
        <v>12020724</v>
      </c>
      <c r="D523" s="37" t="s">
        <v>407</v>
      </c>
      <c r="E523" s="39">
        <v>300000</v>
      </c>
      <c r="F523" s="40">
        <v>144350</v>
      </c>
      <c r="G523" s="39">
        <v>300000</v>
      </c>
    </row>
    <row r="524" spans="1:8" ht="23.1" customHeight="1" x14ac:dyDescent="0.2">
      <c r="A524" s="25" t="s">
        <v>195</v>
      </c>
      <c r="B524" s="85" t="s">
        <v>196</v>
      </c>
      <c r="C524" s="38">
        <v>12020725</v>
      </c>
      <c r="D524" s="37" t="s">
        <v>408</v>
      </c>
      <c r="E524" s="39">
        <v>200000</v>
      </c>
      <c r="F524" s="40">
        <v>76410</v>
      </c>
      <c r="G524" s="39">
        <v>200000</v>
      </c>
      <c r="H524" s="69"/>
    </row>
    <row r="525" spans="1:8" ht="23.1" customHeight="1" x14ac:dyDescent="0.2">
      <c r="A525" s="145"/>
      <c r="B525" s="146"/>
      <c r="C525" s="147"/>
      <c r="D525" s="148"/>
      <c r="E525" s="50">
        <f>SUM(E512:E524)</f>
        <v>98900000</v>
      </c>
      <c r="F525" s="125">
        <f>SUM(F512:F524)</f>
        <v>102009355</v>
      </c>
      <c r="G525" s="50">
        <f>SUM(G512:G524)</f>
        <v>104030000</v>
      </c>
      <c r="H525" s="69"/>
    </row>
    <row r="526" spans="1:8" ht="23.1" customHeight="1" x14ac:dyDescent="0.2">
      <c r="A526" s="25"/>
      <c r="B526" s="85"/>
      <c r="C526" s="91"/>
      <c r="D526" s="92"/>
      <c r="E526" s="91"/>
      <c r="F526" s="129"/>
      <c r="G526" s="130"/>
    </row>
    <row r="527" spans="1:8" ht="23.1" customHeight="1" x14ac:dyDescent="0.2">
      <c r="A527" s="25" t="s">
        <v>409</v>
      </c>
      <c r="B527" s="85" t="s">
        <v>410</v>
      </c>
      <c r="C527" s="38">
        <v>12020726</v>
      </c>
      <c r="D527" s="85" t="s">
        <v>411</v>
      </c>
      <c r="E527" s="207">
        <v>10000000</v>
      </c>
      <c r="F527" s="217">
        <v>6432600</v>
      </c>
      <c r="G527" s="207">
        <v>8000000</v>
      </c>
    </row>
    <row r="528" spans="1:8" ht="23.1" customHeight="1" x14ac:dyDescent="0.2">
      <c r="A528" s="25" t="s">
        <v>409</v>
      </c>
      <c r="B528" s="85" t="s">
        <v>410</v>
      </c>
      <c r="C528" s="38">
        <v>12020727</v>
      </c>
      <c r="D528" s="85" t="s">
        <v>412</v>
      </c>
      <c r="E528" s="207">
        <v>7000000</v>
      </c>
      <c r="F528" s="217">
        <v>4288400</v>
      </c>
      <c r="G528" s="207">
        <v>6000000</v>
      </c>
    </row>
    <row r="529" spans="1:8" ht="23.1" customHeight="1" x14ac:dyDescent="0.2">
      <c r="A529" s="145"/>
      <c r="B529" s="146"/>
      <c r="C529" s="147"/>
      <c r="D529" s="146"/>
      <c r="E529" s="210">
        <f>SUM(E527:E528)</f>
        <v>17000000</v>
      </c>
      <c r="F529" s="218">
        <f>SUM(F527:F528)</f>
        <v>10721000</v>
      </c>
      <c r="G529" s="210">
        <f>SUM(G527:G528)</f>
        <v>14000000</v>
      </c>
    </row>
    <row r="530" spans="1:8" ht="23.1" customHeight="1" x14ac:dyDescent="0.2">
      <c r="A530" s="158"/>
      <c r="B530" s="211"/>
      <c r="C530" s="27"/>
      <c r="D530" s="211"/>
      <c r="E530" s="300"/>
      <c r="F530" s="301"/>
      <c r="G530" s="300"/>
    </row>
    <row r="531" spans="1:8" ht="23.1" customHeight="1" x14ac:dyDescent="0.2">
      <c r="A531" s="25" t="s">
        <v>183</v>
      </c>
      <c r="B531" s="37" t="s">
        <v>184</v>
      </c>
      <c r="C531" s="38">
        <v>12020728</v>
      </c>
      <c r="D531" s="37" t="s">
        <v>413</v>
      </c>
      <c r="E531" s="128">
        <v>10000000</v>
      </c>
      <c r="F531" s="127">
        <v>0</v>
      </c>
      <c r="G531" s="128">
        <v>1000000</v>
      </c>
    </row>
    <row r="532" spans="1:8" ht="23.1" customHeight="1" x14ac:dyDescent="0.2">
      <c r="A532" s="25" t="s">
        <v>183</v>
      </c>
      <c r="B532" s="37" t="s">
        <v>184</v>
      </c>
      <c r="C532" s="38">
        <v>12020729</v>
      </c>
      <c r="D532" s="37" t="s">
        <v>414</v>
      </c>
      <c r="E532" s="128">
        <v>200000</v>
      </c>
      <c r="F532" s="127">
        <v>0</v>
      </c>
      <c r="G532" s="128">
        <v>0</v>
      </c>
    </row>
    <row r="533" spans="1:8" ht="24.95" customHeight="1" x14ac:dyDescent="0.2">
      <c r="A533" s="145"/>
      <c r="B533" s="148"/>
      <c r="C533" s="147"/>
      <c r="D533" s="148"/>
      <c r="E533" s="88">
        <f>SUM(E531:E532)</f>
        <v>10200000</v>
      </c>
      <c r="F533" s="119">
        <f>SUM(F531:F532)</f>
        <v>0</v>
      </c>
      <c r="G533" s="88">
        <f>SUM(G531:G532)</f>
        <v>1000000</v>
      </c>
    </row>
    <row r="534" spans="1:8" ht="24.95" customHeight="1" x14ac:dyDescent="0.2">
      <c r="A534" s="302"/>
      <c r="B534" s="216"/>
      <c r="C534" s="91"/>
      <c r="D534" s="92"/>
      <c r="E534" s="91"/>
      <c r="F534" s="129"/>
      <c r="G534" s="130"/>
      <c r="H534" s="69"/>
    </row>
    <row r="535" spans="1:8" ht="24.95" customHeight="1" x14ac:dyDescent="0.2">
      <c r="A535" s="302" t="s">
        <v>415</v>
      </c>
      <c r="B535" s="216" t="s">
        <v>416</v>
      </c>
      <c r="C535" s="38">
        <v>12020730</v>
      </c>
      <c r="D535" s="216" t="s">
        <v>417</v>
      </c>
      <c r="E535" s="6">
        <v>200000</v>
      </c>
      <c r="F535" s="127">
        <v>0</v>
      </c>
      <c r="G535" s="127">
        <v>0</v>
      </c>
      <c r="H535" s="69"/>
    </row>
    <row r="536" spans="1:8" ht="24.95" customHeight="1" x14ac:dyDescent="0.2">
      <c r="A536" s="302" t="s">
        <v>415</v>
      </c>
      <c r="B536" s="216" t="s">
        <v>416</v>
      </c>
      <c r="C536" s="38">
        <v>12020731</v>
      </c>
      <c r="D536" s="216" t="s">
        <v>418</v>
      </c>
      <c r="E536" s="6">
        <v>1000000</v>
      </c>
      <c r="F536" s="127">
        <v>0</v>
      </c>
      <c r="G536" s="127">
        <v>0</v>
      </c>
      <c r="H536" s="69"/>
    </row>
    <row r="537" spans="1:8" ht="24.95" customHeight="1" x14ac:dyDescent="0.2">
      <c r="A537" s="302" t="s">
        <v>415</v>
      </c>
      <c r="B537" s="216" t="s">
        <v>416</v>
      </c>
      <c r="C537" s="38">
        <v>12020732</v>
      </c>
      <c r="D537" s="216" t="s">
        <v>419</v>
      </c>
      <c r="E537" s="6">
        <v>1000000</v>
      </c>
      <c r="F537" s="127">
        <v>0</v>
      </c>
      <c r="G537" s="127">
        <v>0</v>
      </c>
      <c r="H537" s="69"/>
    </row>
    <row r="538" spans="1:8" ht="24.95" customHeight="1" x14ac:dyDescent="0.2">
      <c r="A538" s="303" t="s">
        <v>415</v>
      </c>
      <c r="B538" s="237" t="s">
        <v>416</v>
      </c>
      <c r="C538" s="44">
        <v>12020733</v>
      </c>
      <c r="D538" s="237" t="s">
        <v>420</v>
      </c>
      <c r="E538" s="267">
        <v>1000000</v>
      </c>
      <c r="F538" s="213">
        <v>0</v>
      </c>
      <c r="G538" s="213">
        <v>0</v>
      </c>
      <c r="H538" s="69"/>
    </row>
    <row r="539" spans="1:8" ht="24.95" customHeight="1" x14ac:dyDescent="0.2">
      <c r="A539" s="304"/>
      <c r="B539" s="118"/>
      <c r="C539" s="147"/>
      <c r="D539" s="118"/>
      <c r="E539" s="88">
        <f>SUM(E535:E538)</f>
        <v>3200000</v>
      </c>
      <c r="F539" s="119">
        <f>SUM(F535:F538)</f>
        <v>0</v>
      </c>
      <c r="G539" s="88">
        <f>SUM(G535:G538)</f>
        <v>0</v>
      </c>
      <c r="H539" s="69"/>
    </row>
    <row r="540" spans="1:8" s="69" customFormat="1" ht="21.95" customHeight="1" x14ac:dyDescent="0.2">
      <c r="A540" s="114"/>
      <c r="B540" s="121"/>
      <c r="C540" s="298"/>
      <c r="D540" s="201" t="s">
        <v>421</v>
      </c>
      <c r="E540" s="298"/>
      <c r="F540" s="261"/>
      <c r="G540" s="298"/>
    </row>
    <row r="541" spans="1:8" s="11" customFormat="1" ht="36.75" customHeight="1" x14ac:dyDescent="0.25">
      <c r="A541" s="8" t="s">
        <v>2</v>
      </c>
      <c r="B541" s="8" t="s">
        <v>3</v>
      </c>
      <c r="C541" s="8" t="s">
        <v>4</v>
      </c>
      <c r="D541" s="8" t="s">
        <v>5</v>
      </c>
      <c r="E541" s="9" t="s">
        <v>6</v>
      </c>
      <c r="F541" s="10" t="s">
        <v>7</v>
      </c>
      <c r="G541" s="9" t="s">
        <v>8</v>
      </c>
    </row>
    <row r="542" spans="1:8" ht="21.95" customHeight="1" x14ac:dyDescent="0.2">
      <c r="A542" s="25" t="s">
        <v>140</v>
      </c>
      <c r="B542" s="37" t="s">
        <v>141</v>
      </c>
      <c r="C542" s="38">
        <v>12020734</v>
      </c>
      <c r="D542" s="216" t="s">
        <v>422</v>
      </c>
      <c r="E542" s="128">
        <v>200000</v>
      </c>
      <c r="F542" s="127">
        <v>0</v>
      </c>
      <c r="G542" s="128">
        <v>100000</v>
      </c>
      <c r="H542" s="69"/>
    </row>
    <row r="543" spans="1:8" ht="21.95" customHeight="1" x14ac:dyDescent="0.2">
      <c r="A543" s="145"/>
      <c r="B543" s="148"/>
      <c r="C543" s="147"/>
      <c r="D543" s="118"/>
      <c r="E543" s="88">
        <f>SUM(E542:E542)</f>
        <v>200000</v>
      </c>
      <c r="F543" s="119">
        <f>SUM(F542:F542)</f>
        <v>0</v>
      </c>
      <c r="G543" s="88">
        <f>SUM(G542:G542)</f>
        <v>100000</v>
      </c>
      <c r="H543" s="69"/>
    </row>
    <row r="544" spans="1:8" ht="21.95" customHeight="1" x14ac:dyDescent="0.2">
      <c r="A544" s="174"/>
      <c r="B544" s="121"/>
      <c r="C544" s="93"/>
      <c r="D544" s="91"/>
      <c r="E544" s="93"/>
      <c r="F544" s="122"/>
      <c r="G544" s="93"/>
      <c r="H544" s="69"/>
    </row>
    <row r="545" spans="1:8" ht="21.95" customHeight="1" x14ac:dyDescent="0.2">
      <c r="A545" s="169" t="s">
        <v>368</v>
      </c>
      <c r="B545" s="26" t="s">
        <v>369</v>
      </c>
      <c r="C545" s="243">
        <v>12020738</v>
      </c>
      <c r="D545" s="6" t="s">
        <v>423</v>
      </c>
      <c r="E545" s="126">
        <v>120000</v>
      </c>
      <c r="F545" s="305">
        <v>0</v>
      </c>
      <c r="G545" s="126"/>
      <c r="H545" s="69"/>
    </row>
    <row r="546" spans="1:8" ht="21.95" customHeight="1" x14ac:dyDescent="0.2">
      <c r="A546" s="47"/>
      <c r="B546" s="306"/>
      <c r="C546" s="88"/>
      <c r="D546" s="258"/>
      <c r="E546" s="88">
        <f>SUM(E545)</f>
        <v>120000</v>
      </c>
      <c r="F546" s="290">
        <f>SUM(F545)</f>
        <v>0</v>
      </c>
      <c r="G546" s="88">
        <f>SUM(G545)</f>
        <v>0</v>
      </c>
      <c r="H546" s="69"/>
    </row>
    <row r="547" spans="1:8" ht="21.95" customHeight="1" x14ac:dyDescent="0.2">
      <c r="A547" s="177"/>
      <c r="B547" s="180"/>
      <c r="C547" s="93"/>
      <c r="D547" s="181"/>
      <c r="E547" s="130"/>
      <c r="F547" s="182"/>
      <c r="G547" s="130"/>
      <c r="H547" s="69"/>
    </row>
    <row r="548" spans="1:8" ht="20.100000000000001" customHeight="1" x14ac:dyDescent="0.2">
      <c r="A548" s="226" t="s">
        <v>215</v>
      </c>
      <c r="B548" s="307" t="s">
        <v>216</v>
      </c>
      <c r="C548" s="174">
        <v>12020739</v>
      </c>
      <c r="D548" s="296" t="s">
        <v>424</v>
      </c>
      <c r="E548" s="308">
        <v>10000000</v>
      </c>
      <c r="F548" s="295">
        <v>4000000</v>
      </c>
      <c r="G548" s="296">
        <v>7000000</v>
      </c>
      <c r="H548" s="69"/>
    </row>
    <row r="549" spans="1:8" ht="20.100000000000001" customHeight="1" x14ac:dyDescent="0.2">
      <c r="A549" s="191" t="s">
        <v>215</v>
      </c>
      <c r="B549" s="101" t="s">
        <v>216</v>
      </c>
      <c r="C549" s="249">
        <v>12020740</v>
      </c>
      <c r="D549" s="128" t="s">
        <v>425</v>
      </c>
      <c r="E549" s="126">
        <v>500000</v>
      </c>
      <c r="F549" s="127">
        <v>65000</v>
      </c>
      <c r="G549" s="128">
        <v>200000</v>
      </c>
      <c r="H549" s="69"/>
    </row>
    <row r="550" spans="1:8" ht="20.100000000000001" customHeight="1" x14ac:dyDescent="0.2">
      <c r="A550" s="191" t="s">
        <v>215</v>
      </c>
      <c r="B550" s="216" t="s">
        <v>216</v>
      </c>
      <c r="C550" s="249">
        <v>12020741</v>
      </c>
      <c r="D550" s="126" t="s">
        <v>426</v>
      </c>
      <c r="E550" s="126">
        <v>150000</v>
      </c>
      <c r="F550" s="127">
        <v>35000</v>
      </c>
      <c r="G550" s="128">
        <v>150000</v>
      </c>
      <c r="H550" s="69"/>
    </row>
    <row r="551" spans="1:8" ht="20.100000000000001" customHeight="1" x14ac:dyDescent="0.2">
      <c r="A551" s="191" t="s">
        <v>215</v>
      </c>
      <c r="B551" s="216" t="s">
        <v>216</v>
      </c>
      <c r="C551" s="249">
        <v>12020742</v>
      </c>
      <c r="D551" s="126" t="s">
        <v>427</v>
      </c>
      <c r="E551" s="126">
        <v>1600000</v>
      </c>
      <c r="F551" s="127">
        <v>270000</v>
      </c>
      <c r="G551" s="128">
        <v>500000</v>
      </c>
      <c r="H551" s="69"/>
    </row>
    <row r="552" spans="1:8" ht="20.100000000000001" customHeight="1" x14ac:dyDescent="0.2">
      <c r="A552" s="191" t="s">
        <v>215</v>
      </c>
      <c r="B552" s="216" t="s">
        <v>216</v>
      </c>
      <c r="C552" s="249">
        <v>12020743</v>
      </c>
      <c r="D552" s="126" t="s">
        <v>428</v>
      </c>
      <c r="E552" s="126">
        <v>6800000</v>
      </c>
      <c r="F552" s="127">
        <v>1125000</v>
      </c>
      <c r="G552" s="128">
        <v>3000000</v>
      </c>
      <c r="H552" s="69"/>
    </row>
    <row r="553" spans="1:8" ht="20.100000000000001" customHeight="1" x14ac:dyDescent="0.2">
      <c r="A553" s="191" t="s">
        <v>215</v>
      </c>
      <c r="B553" s="216" t="s">
        <v>216</v>
      </c>
      <c r="C553" s="249">
        <v>12020744</v>
      </c>
      <c r="D553" s="126" t="s">
        <v>429</v>
      </c>
      <c r="E553" s="126">
        <v>2000000</v>
      </c>
      <c r="F553" s="127">
        <v>250000</v>
      </c>
      <c r="G553" s="128">
        <v>1000000</v>
      </c>
      <c r="H553" s="69"/>
    </row>
    <row r="554" spans="1:8" ht="20.100000000000001" customHeight="1" x14ac:dyDescent="0.2">
      <c r="A554" s="191" t="s">
        <v>215</v>
      </c>
      <c r="B554" s="216" t="s">
        <v>216</v>
      </c>
      <c r="C554" s="249">
        <v>12020745</v>
      </c>
      <c r="D554" s="126" t="s">
        <v>430</v>
      </c>
      <c r="E554" s="126">
        <v>300000</v>
      </c>
      <c r="F554" s="127">
        <v>115000</v>
      </c>
      <c r="G554" s="128">
        <v>300000</v>
      </c>
      <c r="H554" s="69"/>
    </row>
    <row r="555" spans="1:8" ht="20.100000000000001" customHeight="1" x14ac:dyDescent="0.2">
      <c r="A555" s="192" t="s">
        <v>215</v>
      </c>
      <c r="B555" s="237" t="s">
        <v>216</v>
      </c>
      <c r="C555" s="243">
        <v>12020746</v>
      </c>
      <c r="D555" s="292" t="s">
        <v>431</v>
      </c>
      <c r="E555" s="292">
        <v>180000</v>
      </c>
      <c r="F555" s="213">
        <v>40000</v>
      </c>
      <c r="G555" s="212">
        <v>180000</v>
      </c>
      <c r="H555" s="69"/>
    </row>
    <row r="556" spans="1:8" ht="20.100000000000001" customHeight="1" x14ac:dyDescent="0.2">
      <c r="A556" s="309"/>
      <c r="B556" s="87"/>
      <c r="C556" s="310"/>
      <c r="D556" s="88"/>
      <c r="E556" s="258">
        <f>SUM(E548:E555)</f>
        <v>21530000</v>
      </c>
      <c r="F556" s="119">
        <f>SUM(F548:F555)</f>
        <v>5900000</v>
      </c>
      <c r="G556" s="256">
        <f>SUM(G548:G555)</f>
        <v>12330000</v>
      </c>
      <c r="H556" s="69"/>
    </row>
    <row r="557" spans="1:8" ht="20.100000000000001" customHeight="1" x14ac:dyDescent="0.2">
      <c r="A557" s="170"/>
      <c r="B557" s="227"/>
      <c r="C557" s="294"/>
      <c r="D557" s="308"/>
      <c r="E557" s="294"/>
      <c r="F557" s="295"/>
      <c r="G557" s="296"/>
      <c r="H557" s="69"/>
    </row>
    <row r="558" spans="1:8" ht="20.100000000000001" customHeight="1" x14ac:dyDescent="0.2">
      <c r="A558" s="191" t="s">
        <v>221</v>
      </c>
      <c r="B558" s="216" t="s">
        <v>222</v>
      </c>
      <c r="C558" s="249">
        <v>12020746</v>
      </c>
      <c r="D558" s="126" t="s">
        <v>432</v>
      </c>
      <c r="E558" s="128">
        <v>12000000</v>
      </c>
      <c r="F558" s="127">
        <v>2882100</v>
      </c>
      <c r="G558" s="128">
        <v>5000000</v>
      </c>
      <c r="H558" s="69"/>
    </row>
    <row r="559" spans="1:8" ht="20.100000000000001" customHeight="1" x14ac:dyDescent="0.2">
      <c r="A559" s="191" t="s">
        <v>221</v>
      </c>
      <c r="B559" s="216" t="s">
        <v>222</v>
      </c>
      <c r="C559" s="249">
        <v>12020747</v>
      </c>
      <c r="D559" s="126" t="s">
        <v>384</v>
      </c>
      <c r="E559" s="128">
        <v>1000000</v>
      </c>
      <c r="F559" s="127">
        <v>0</v>
      </c>
      <c r="G559" s="128">
        <v>1000000</v>
      </c>
      <c r="H559" s="69"/>
    </row>
    <row r="560" spans="1:8" ht="20.100000000000001" customHeight="1" x14ac:dyDescent="0.2">
      <c r="A560" s="191" t="s">
        <v>221</v>
      </c>
      <c r="B560" s="101" t="s">
        <v>222</v>
      </c>
      <c r="C560" s="249">
        <v>12020748</v>
      </c>
      <c r="D560" s="128" t="s">
        <v>433</v>
      </c>
      <c r="E560" s="128">
        <v>4000000</v>
      </c>
      <c r="F560" s="127">
        <v>0</v>
      </c>
      <c r="G560" s="128"/>
      <c r="H560" s="69"/>
    </row>
    <row r="561" spans="1:8" ht="20.100000000000001" customHeight="1" x14ac:dyDescent="0.2">
      <c r="A561" s="191" t="s">
        <v>221</v>
      </c>
      <c r="B561" s="101" t="s">
        <v>222</v>
      </c>
      <c r="C561" s="249">
        <v>12020739</v>
      </c>
      <c r="D561" s="128" t="s">
        <v>434</v>
      </c>
      <c r="E561" s="128">
        <v>30000000</v>
      </c>
      <c r="F561" s="127">
        <v>20081409</v>
      </c>
      <c r="G561" s="128">
        <v>30000000</v>
      </c>
      <c r="H561" s="69"/>
    </row>
    <row r="562" spans="1:8" ht="20.100000000000001" customHeight="1" x14ac:dyDescent="0.2">
      <c r="A562" s="191" t="s">
        <v>221</v>
      </c>
      <c r="B562" s="216" t="s">
        <v>222</v>
      </c>
      <c r="C562" s="249">
        <v>12020749</v>
      </c>
      <c r="D562" s="126" t="s">
        <v>435</v>
      </c>
      <c r="E562" s="128">
        <v>10000000</v>
      </c>
      <c r="F562" s="127">
        <v>0</v>
      </c>
      <c r="G562" s="128">
        <v>0</v>
      </c>
      <c r="H562" s="69"/>
    </row>
    <row r="563" spans="1:8" ht="20.100000000000001" customHeight="1" x14ac:dyDescent="0.2">
      <c r="A563" s="191" t="s">
        <v>221</v>
      </c>
      <c r="B563" s="216" t="s">
        <v>222</v>
      </c>
      <c r="C563" s="243">
        <v>12020738</v>
      </c>
      <c r="D563" s="126" t="s">
        <v>436</v>
      </c>
      <c r="E563" s="128">
        <v>20000000</v>
      </c>
      <c r="F563" s="127">
        <v>10354500</v>
      </c>
      <c r="G563" s="128">
        <v>20000000</v>
      </c>
      <c r="H563" s="69"/>
    </row>
    <row r="564" spans="1:8" ht="20.100000000000001" customHeight="1" x14ac:dyDescent="0.2">
      <c r="A564" s="309"/>
      <c r="B564" s="87"/>
      <c r="C564" s="310"/>
      <c r="D564" s="253"/>
      <c r="E564" s="258">
        <f>SUM(E558:E563)</f>
        <v>77000000</v>
      </c>
      <c r="F564" s="119">
        <f>SUM(F558:F563)</f>
        <v>33318009</v>
      </c>
      <c r="G564" s="256">
        <f>SUM(G558:G563)</f>
        <v>56000000</v>
      </c>
      <c r="H564" s="69"/>
    </row>
    <row r="565" spans="1:8" s="69" customFormat="1" ht="21.95" customHeight="1" x14ac:dyDescent="0.2">
      <c r="A565" s="114"/>
      <c r="B565" s="121"/>
      <c r="C565" s="298"/>
      <c r="D565" s="201" t="s">
        <v>437</v>
      </c>
      <c r="E565" s="298"/>
      <c r="F565" s="261"/>
      <c r="G565" s="298"/>
    </row>
    <row r="566" spans="1:8" s="11" customFormat="1" ht="36.75" customHeight="1" x14ac:dyDescent="0.25">
      <c r="A566" s="8" t="s">
        <v>2</v>
      </c>
      <c r="B566" s="8" t="s">
        <v>3</v>
      </c>
      <c r="C566" s="8" t="s">
        <v>4</v>
      </c>
      <c r="D566" s="8" t="s">
        <v>5</v>
      </c>
      <c r="E566" s="9" t="s">
        <v>6</v>
      </c>
      <c r="F566" s="10" t="s">
        <v>7</v>
      </c>
      <c r="G566" s="9" t="s">
        <v>8</v>
      </c>
    </row>
    <row r="567" spans="1:8" ht="20.100000000000001" customHeight="1" x14ac:dyDescent="0.2">
      <c r="A567" s="191" t="s">
        <v>257</v>
      </c>
      <c r="B567" s="216" t="s">
        <v>258</v>
      </c>
      <c r="C567" s="249">
        <v>12020750</v>
      </c>
      <c r="D567" s="126" t="s">
        <v>438</v>
      </c>
      <c r="E567" s="128">
        <v>2500000</v>
      </c>
      <c r="F567" s="127">
        <v>650800</v>
      </c>
      <c r="G567" s="128">
        <v>2000000</v>
      </c>
      <c r="H567" s="69"/>
    </row>
    <row r="568" spans="1:8" ht="20.100000000000001" customHeight="1" x14ac:dyDescent="0.2">
      <c r="A568" s="191" t="s">
        <v>257</v>
      </c>
      <c r="B568" s="216" t="s">
        <v>258</v>
      </c>
      <c r="C568" s="249">
        <v>12020751</v>
      </c>
      <c r="D568" s="126" t="s">
        <v>439</v>
      </c>
      <c r="E568" s="128">
        <v>2500000</v>
      </c>
      <c r="F568" s="127">
        <v>13000</v>
      </c>
      <c r="G568" s="128">
        <v>1000000</v>
      </c>
      <c r="H568" s="69"/>
    </row>
    <row r="569" spans="1:8" ht="20.100000000000001" customHeight="1" x14ac:dyDescent="0.2">
      <c r="A569" s="191" t="s">
        <v>257</v>
      </c>
      <c r="B569" s="216" t="s">
        <v>258</v>
      </c>
      <c r="C569" s="249">
        <v>12020739</v>
      </c>
      <c r="D569" s="126" t="s">
        <v>440</v>
      </c>
      <c r="E569" s="128">
        <v>3500000</v>
      </c>
      <c r="F569" s="127">
        <v>2604760</v>
      </c>
      <c r="G569" s="128">
        <v>3500000</v>
      </c>
      <c r="H569" s="69"/>
    </row>
    <row r="570" spans="1:8" ht="20.100000000000001" customHeight="1" x14ac:dyDescent="0.2">
      <c r="A570" s="191" t="s">
        <v>257</v>
      </c>
      <c r="B570" s="216" t="s">
        <v>258</v>
      </c>
      <c r="C570" s="249">
        <v>12020752</v>
      </c>
      <c r="D570" s="126" t="s">
        <v>441</v>
      </c>
      <c r="E570" s="128">
        <v>2500000</v>
      </c>
      <c r="F570" s="127">
        <v>0</v>
      </c>
      <c r="G570" s="128">
        <v>2000000</v>
      </c>
      <c r="H570" s="69"/>
    </row>
    <row r="571" spans="1:8" ht="20.100000000000001" customHeight="1" x14ac:dyDescent="0.2">
      <c r="A571" s="191" t="s">
        <v>257</v>
      </c>
      <c r="B571" s="216" t="s">
        <v>258</v>
      </c>
      <c r="C571" s="249">
        <v>12020753</v>
      </c>
      <c r="D571" s="126" t="s">
        <v>442</v>
      </c>
      <c r="E571" s="128">
        <v>2000000</v>
      </c>
      <c r="F571" s="127">
        <v>0</v>
      </c>
      <c r="G571" s="128">
        <v>500000</v>
      </c>
      <c r="H571" s="69"/>
    </row>
    <row r="572" spans="1:8" ht="20.100000000000001" customHeight="1" x14ac:dyDescent="0.2">
      <c r="A572" s="309"/>
      <c r="B572" s="87"/>
      <c r="C572" s="310"/>
      <c r="D572" s="253"/>
      <c r="E572" s="258">
        <f>SUM(E567:E571)</f>
        <v>13000000</v>
      </c>
      <c r="F572" s="119">
        <f>SUM(F567:F571)</f>
        <v>3268560</v>
      </c>
      <c r="G572" s="256">
        <f>SUM(G567:G571)</f>
        <v>9000000</v>
      </c>
      <c r="H572" s="69"/>
    </row>
    <row r="573" spans="1:8" s="69" customFormat="1" ht="21.95" customHeight="1" x14ac:dyDescent="0.2">
      <c r="A573" s="244"/>
      <c r="B573" s="87"/>
      <c r="C573" s="247"/>
      <c r="D573" s="311"/>
      <c r="E573" s="247"/>
      <c r="F573" s="218"/>
      <c r="G573" s="225"/>
    </row>
    <row r="574" spans="1:8" ht="13.5" customHeight="1" x14ac:dyDescent="0.2">
      <c r="A574" s="170"/>
      <c r="B574" s="227"/>
      <c r="C574" s="294"/>
      <c r="D574" s="308"/>
      <c r="E574" s="181"/>
      <c r="F574" s="185"/>
      <c r="G574" s="173"/>
      <c r="H574" s="69"/>
    </row>
    <row r="575" spans="1:8" ht="20.100000000000001" customHeight="1" x14ac:dyDescent="0.2">
      <c r="A575" s="25" t="s">
        <v>87</v>
      </c>
      <c r="B575" s="37" t="s">
        <v>88</v>
      </c>
      <c r="C575" s="249">
        <v>12020757</v>
      </c>
      <c r="D575" s="126" t="s">
        <v>443</v>
      </c>
      <c r="E575" s="128">
        <v>2000000000</v>
      </c>
      <c r="F575" s="127">
        <v>0</v>
      </c>
      <c r="G575" s="128">
        <v>0</v>
      </c>
      <c r="H575" s="69"/>
    </row>
    <row r="576" spans="1:8" ht="20.100000000000001" customHeight="1" x14ac:dyDescent="0.2">
      <c r="A576" s="312"/>
      <c r="B576" s="252"/>
      <c r="C576" s="310"/>
      <c r="D576" s="253"/>
      <c r="E576" s="258">
        <f>SUM(E575)</f>
        <v>2000000000</v>
      </c>
      <c r="F576" s="119">
        <f>SUM(F575)</f>
        <v>0</v>
      </c>
      <c r="G576" s="256">
        <f>SUM(G575)</f>
        <v>0</v>
      </c>
      <c r="H576" s="69"/>
    </row>
    <row r="577" spans="1:8" ht="15.75" customHeight="1" x14ac:dyDescent="0.2">
      <c r="A577" s="191"/>
      <c r="B577" s="165"/>
      <c r="C577" s="267"/>
      <c r="D577" s="253"/>
      <c r="E577" s="267"/>
      <c r="F577" s="254"/>
      <c r="G577" s="212"/>
      <c r="H577" s="69"/>
    </row>
    <row r="578" spans="1:8" s="131" customFormat="1" ht="28.5" customHeight="1" x14ac:dyDescent="0.2">
      <c r="A578" s="108"/>
      <c r="B578" s="34"/>
      <c r="C578" s="33">
        <v>120208</v>
      </c>
      <c r="D578" s="34" t="s">
        <v>444</v>
      </c>
      <c r="E578" s="259">
        <f>E583+E589+E593+E596+E600+E603+E606+E609</f>
        <v>39770000</v>
      </c>
      <c r="F578" s="36">
        <f t="shared" ref="F578:G578" si="5">F583+F589+F593+F596+F600+F603+F606+F609</f>
        <v>28110542.989999998</v>
      </c>
      <c r="G578" s="259">
        <f t="shared" si="5"/>
        <v>33150000</v>
      </c>
      <c r="H578" s="69"/>
    </row>
    <row r="579" spans="1:8" s="11" customFormat="1" ht="30" customHeight="1" x14ac:dyDescent="0.25">
      <c r="A579" s="177">
        <v>12500100100</v>
      </c>
      <c r="B579" s="37" t="s">
        <v>342</v>
      </c>
      <c r="C579" s="38">
        <v>12020801</v>
      </c>
      <c r="D579" s="37" t="s">
        <v>445</v>
      </c>
      <c r="E579" s="313">
        <v>500000</v>
      </c>
      <c r="F579" s="157">
        <v>0</v>
      </c>
      <c r="G579" s="313">
        <v>500000</v>
      </c>
    </row>
    <row r="580" spans="1:8" s="11" customFormat="1" ht="20.100000000000001" customHeight="1" x14ac:dyDescent="0.25">
      <c r="A580" s="177">
        <v>12500100100</v>
      </c>
      <c r="B580" s="37" t="s">
        <v>342</v>
      </c>
      <c r="C580" s="38">
        <v>12020801</v>
      </c>
      <c r="D580" s="37" t="s">
        <v>446</v>
      </c>
      <c r="E580" s="314">
        <v>100000</v>
      </c>
      <c r="F580" s="157">
        <v>0</v>
      </c>
      <c r="G580" s="314">
        <v>0</v>
      </c>
    </row>
    <row r="581" spans="1:8" s="11" customFormat="1" ht="20.100000000000001" customHeight="1" x14ac:dyDescent="0.25">
      <c r="A581" s="177">
        <v>12500100100</v>
      </c>
      <c r="B581" s="37" t="s">
        <v>342</v>
      </c>
      <c r="C581" s="38">
        <v>12020801</v>
      </c>
      <c r="D581" s="37" t="s">
        <v>447</v>
      </c>
      <c r="E581" s="314">
        <v>100000</v>
      </c>
      <c r="F581" s="157">
        <v>0</v>
      </c>
      <c r="G581" s="314">
        <v>0</v>
      </c>
    </row>
    <row r="582" spans="1:8" s="11" customFormat="1" ht="20.100000000000001" customHeight="1" x14ac:dyDescent="0.25">
      <c r="A582" s="177">
        <v>12500100100</v>
      </c>
      <c r="B582" s="37" t="s">
        <v>342</v>
      </c>
      <c r="C582" s="38">
        <v>12020801</v>
      </c>
      <c r="D582" s="37" t="s">
        <v>448</v>
      </c>
      <c r="E582" s="314">
        <v>100000</v>
      </c>
      <c r="F582" s="157">
        <v>0</v>
      </c>
      <c r="G582" s="314">
        <v>0</v>
      </c>
    </row>
    <row r="583" spans="1:8" s="11" customFormat="1" ht="20.100000000000001" customHeight="1" x14ac:dyDescent="0.25">
      <c r="A583" s="147"/>
      <c r="B583" s="148"/>
      <c r="C583" s="147"/>
      <c r="D583" s="148"/>
      <c r="E583" s="315">
        <f>SUM(E579:E582)</f>
        <v>800000</v>
      </c>
      <c r="F583" s="316">
        <f>SUM(F579:F582)</f>
        <v>0</v>
      </c>
      <c r="G583" s="315">
        <f>SUM(G579:G582)</f>
        <v>500000</v>
      </c>
    </row>
    <row r="584" spans="1:8" ht="12.75" customHeight="1" x14ac:dyDescent="0.2">
      <c r="A584" s="25"/>
      <c r="B584" s="85"/>
      <c r="C584" s="91"/>
      <c r="D584" s="92"/>
      <c r="E584" s="91"/>
      <c r="F584" s="129"/>
      <c r="G584" s="130"/>
    </row>
    <row r="585" spans="1:8" s="69" customFormat="1" ht="20.100000000000001" customHeight="1" x14ac:dyDescent="0.2">
      <c r="A585" s="25" t="s">
        <v>44</v>
      </c>
      <c r="B585" s="85" t="s">
        <v>45</v>
      </c>
      <c r="C585" s="38">
        <v>12020805</v>
      </c>
      <c r="D585" s="37" t="s">
        <v>449</v>
      </c>
      <c r="E585" s="39">
        <v>500000</v>
      </c>
      <c r="F585" s="40">
        <v>0</v>
      </c>
      <c r="G585" s="39">
        <v>500000</v>
      </c>
      <c r="H585" s="3"/>
    </row>
    <row r="586" spans="1:8" s="69" customFormat="1" ht="20.100000000000001" customHeight="1" x14ac:dyDescent="0.2">
      <c r="A586" s="25" t="s">
        <v>44</v>
      </c>
      <c r="B586" s="85" t="s">
        <v>45</v>
      </c>
      <c r="C586" s="38">
        <v>12020806</v>
      </c>
      <c r="D586" s="37" t="s">
        <v>450</v>
      </c>
      <c r="E586" s="39">
        <v>500000</v>
      </c>
      <c r="F586" s="40">
        <v>1500000</v>
      </c>
      <c r="G586" s="39">
        <v>500000</v>
      </c>
      <c r="H586" s="3"/>
    </row>
    <row r="587" spans="1:8" s="69" customFormat="1" ht="20.100000000000001" customHeight="1" x14ac:dyDescent="0.2">
      <c r="A587" s="25" t="s">
        <v>44</v>
      </c>
      <c r="B587" s="85" t="s">
        <v>45</v>
      </c>
      <c r="C587" s="38">
        <v>12020807</v>
      </c>
      <c r="D587" s="37" t="s">
        <v>451</v>
      </c>
      <c r="E587" s="39">
        <v>50000</v>
      </c>
      <c r="F587" s="40">
        <v>0</v>
      </c>
      <c r="G587" s="39">
        <v>50000</v>
      </c>
      <c r="H587" s="3"/>
    </row>
    <row r="588" spans="1:8" s="69" customFormat="1" ht="20.100000000000001" customHeight="1" x14ac:dyDescent="0.2">
      <c r="A588" s="25" t="s">
        <v>44</v>
      </c>
      <c r="B588" s="85" t="s">
        <v>45</v>
      </c>
      <c r="C588" s="38">
        <v>12020808</v>
      </c>
      <c r="D588" s="37" t="s">
        <v>452</v>
      </c>
      <c r="E588" s="39">
        <v>500000</v>
      </c>
      <c r="F588" s="40">
        <v>0</v>
      </c>
      <c r="G588" s="39">
        <v>500000</v>
      </c>
      <c r="H588" s="3"/>
    </row>
    <row r="589" spans="1:8" s="69" customFormat="1" ht="20.100000000000001" customHeight="1" x14ac:dyDescent="0.2">
      <c r="A589" s="145"/>
      <c r="B589" s="146"/>
      <c r="C589" s="147"/>
      <c r="D589" s="148"/>
      <c r="E589" s="50">
        <f>SUM(E585:E588)</f>
        <v>1550000</v>
      </c>
      <c r="F589" s="125">
        <f>SUM(F585:F588)</f>
        <v>1500000</v>
      </c>
      <c r="G589" s="50">
        <f>SUM(G585:G588)</f>
        <v>1550000</v>
      </c>
      <c r="H589" s="3"/>
    </row>
    <row r="590" spans="1:8" ht="16.5" customHeight="1" x14ac:dyDescent="0.2">
      <c r="A590" s="114"/>
      <c r="B590" s="26"/>
      <c r="C590" s="91"/>
      <c r="D590" s="201" t="s">
        <v>453</v>
      </c>
      <c r="E590" s="91"/>
      <c r="F590" s="122"/>
      <c r="G590" s="91"/>
      <c r="H590" s="69"/>
    </row>
    <row r="591" spans="1:8" s="11" customFormat="1" ht="36.75" customHeight="1" x14ac:dyDescent="0.25">
      <c r="A591" s="8" t="s">
        <v>2</v>
      </c>
      <c r="B591" s="8" t="s">
        <v>3</v>
      </c>
      <c r="C591" s="8" t="s">
        <v>4</v>
      </c>
      <c r="D591" s="8" t="s">
        <v>5</v>
      </c>
      <c r="E591" s="9" t="s">
        <v>6</v>
      </c>
      <c r="F591" s="10" t="s">
        <v>7</v>
      </c>
      <c r="G591" s="9" t="s">
        <v>8</v>
      </c>
    </row>
    <row r="592" spans="1:8" s="131" customFormat="1" ht="24.95" customHeight="1" x14ac:dyDescent="0.2">
      <c r="A592" s="25" t="s">
        <v>454</v>
      </c>
      <c r="B592" s="37" t="s">
        <v>455</v>
      </c>
      <c r="C592" s="38">
        <v>12020802</v>
      </c>
      <c r="D592" s="37" t="s">
        <v>456</v>
      </c>
      <c r="E592" s="39">
        <v>35000000</v>
      </c>
      <c r="F592" s="40">
        <v>24938342.989999998</v>
      </c>
      <c r="G592" s="39">
        <v>28000000</v>
      </c>
    </row>
    <row r="593" spans="1:8" s="131" customFormat="1" ht="23.1" customHeight="1" x14ac:dyDescent="0.2">
      <c r="A593" s="145"/>
      <c r="B593" s="148"/>
      <c r="C593" s="147"/>
      <c r="D593" s="148"/>
      <c r="E593" s="50">
        <f>SUM(E592)</f>
        <v>35000000</v>
      </c>
      <c r="F593" s="125">
        <f>SUM(F592)</f>
        <v>24938342.989999998</v>
      </c>
      <c r="G593" s="50">
        <f>SUM(G592)</f>
        <v>28000000</v>
      </c>
    </row>
    <row r="594" spans="1:8" ht="12" customHeight="1" x14ac:dyDescent="0.2">
      <c r="A594" s="25"/>
      <c r="B594" s="85"/>
      <c r="C594" s="91"/>
      <c r="D594" s="92"/>
      <c r="E594" s="91"/>
      <c r="F594" s="129"/>
      <c r="G594" s="130"/>
      <c r="H594" s="69"/>
    </row>
    <row r="595" spans="1:8" s="69" customFormat="1" ht="23.1" customHeight="1" x14ac:dyDescent="0.2">
      <c r="A595" s="42" t="s">
        <v>188</v>
      </c>
      <c r="B595" s="110" t="s">
        <v>189</v>
      </c>
      <c r="C595" s="44">
        <v>12020803</v>
      </c>
      <c r="D595" s="43" t="s">
        <v>457</v>
      </c>
      <c r="E595" s="111">
        <v>200000</v>
      </c>
      <c r="F595" s="112">
        <v>0</v>
      </c>
      <c r="G595" s="113">
        <v>200000</v>
      </c>
      <c r="H595" s="3"/>
    </row>
    <row r="596" spans="1:8" s="69" customFormat="1" ht="23.1" customHeight="1" x14ac:dyDescent="0.2">
      <c r="A596" s="145"/>
      <c r="B596" s="146"/>
      <c r="C596" s="147"/>
      <c r="D596" s="148"/>
      <c r="E596" s="149">
        <f>SUM(E595)</f>
        <v>200000</v>
      </c>
      <c r="F596" s="150">
        <f>SUM(F595)</f>
        <v>0</v>
      </c>
      <c r="G596" s="149">
        <f>SUM(G595)</f>
        <v>200000</v>
      </c>
      <c r="H596" s="3"/>
    </row>
    <row r="597" spans="1:8" s="69" customFormat="1" ht="11.25" customHeight="1" x14ac:dyDescent="0.2">
      <c r="A597" s="158"/>
      <c r="B597" s="211"/>
      <c r="C597" s="27"/>
      <c r="D597" s="107"/>
      <c r="E597" s="72"/>
      <c r="F597" s="73"/>
      <c r="G597" s="74"/>
      <c r="H597" s="3"/>
    </row>
    <row r="598" spans="1:8" s="317" customFormat="1" ht="26.25" customHeight="1" x14ac:dyDescent="0.2">
      <c r="A598" s="191" t="s">
        <v>111</v>
      </c>
      <c r="B598" s="37" t="s">
        <v>112</v>
      </c>
      <c r="C598" s="38">
        <v>12020808</v>
      </c>
      <c r="D598" s="37" t="s">
        <v>458</v>
      </c>
      <c r="E598" s="39">
        <v>1000000</v>
      </c>
      <c r="F598" s="40">
        <v>590000</v>
      </c>
      <c r="G598" s="39">
        <v>1000000</v>
      </c>
      <c r="H598" s="223"/>
    </row>
    <row r="599" spans="1:8" s="317" customFormat="1" ht="23.1" customHeight="1" x14ac:dyDescent="0.2">
      <c r="A599" s="191" t="s">
        <v>111</v>
      </c>
      <c r="B599" s="37" t="s">
        <v>112</v>
      </c>
      <c r="C599" s="38">
        <v>12020808</v>
      </c>
      <c r="D599" s="37" t="s">
        <v>459</v>
      </c>
      <c r="E599" s="39">
        <v>20000</v>
      </c>
      <c r="F599" s="40">
        <v>120000</v>
      </c>
      <c r="G599" s="39">
        <v>200000</v>
      </c>
    </row>
    <row r="600" spans="1:8" s="317" customFormat="1" ht="23.1" customHeight="1" x14ac:dyDescent="0.2">
      <c r="A600" s="166"/>
      <c r="B600" s="148"/>
      <c r="C600" s="147"/>
      <c r="D600" s="148"/>
      <c r="E600" s="50">
        <f>SUM(E598:E599)</f>
        <v>1020000</v>
      </c>
      <c r="F600" s="125">
        <f>SUM(F598:F599)</f>
        <v>710000</v>
      </c>
      <c r="G600" s="50">
        <f>SUM(G598:G599)</f>
        <v>1200000</v>
      </c>
    </row>
    <row r="601" spans="1:8" s="223" customFormat="1" ht="12.75" customHeight="1" x14ac:dyDescent="0.2">
      <c r="A601" s="260"/>
      <c r="B601" s="318"/>
      <c r="C601" s="174"/>
      <c r="D601" s="318"/>
      <c r="E601" s="319"/>
      <c r="F601" s="320"/>
      <c r="G601" s="319"/>
    </row>
    <row r="602" spans="1:8" ht="23.1" customHeight="1" x14ac:dyDescent="0.2">
      <c r="A602" s="25">
        <v>21510200100</v>
      </c>
      <c r="B602" s="37" t="s">
        <v>210</v>
      </c>
      <c r="C602" s="44">
        <v>12020803</v>
      </c>
      <c r="D602" s="85" t="s">
        <v>460</v>
      </c>
      <c r="E602" s="206">
        <v>500000</v>
      </c>
      <c r="F602" s="217">
        <v>220200</v>
      </c>
      <c r="G602" s="207">
        <v>500000</v>
      </c>
      <c r="H602" s="69"/>
    </row>
    <row r="603" spans="1:8" ht="23.1" customHeight="1" x14ac:dyDescent="0.2">
      <c r="A603" s="132"/>
      <c r="B603" s="133"/>
      <c r="C603" s="132"/>
      <c r="D603" s="178"/>
      <c r="E603" s="229">
        <f>SUM(E602)</f>
        <v>500000</v>
      </c>
      <c r="F603" s="230">
        <f>SUM(F602)</f>
        <v>220200</v>
      </c>
      <c r="G603" s="229">
        <f>SUM(G602)</f>
        <v>500000</v>
      </c>
      <c r="H603" s="69"/>
    </row>
    <row r="604" spans="1:8" s="24" customFormat="1" ht="18" customHeight="1" x14ac:dyDescent="0.2">
      <c r="A604" s="263"/>
      <c r="B604" s="133"/>
      <c r="C604" s="321"/>
      <c r="D604" s="178"/>
      <c r="E604" s="228"/>
      <c r="F604" s="230"/>
      <c r="G604" s="231"/>
      <c r="H604" s="131"/>
    </row>
    <row r="605" spans="1:8" s="24" customFormat="1" ht="23.1" customHeight="1" x14ac:dyDescent="0.2">
      <c r="A605" s="191" t="s">
        <v>257</v>
      </c>
      <c r="B605" s="216" t="s">
        <v>258</v>
      </c>
      <c r="C605" s="38">
        <v>12020802</v>
      </c>
      <c r="D605" s="85" t="s">
        <v>461</v>
      </c>
      <c r="E605" s="207">
        <v>200000</v>
      </c>
      <c r="F605" s="217">
        <v>0</v>
      </c>
      <c r="G605" s="207">
        <v>200000</v>
      </c>
      <c r="H605" s="131"/>
    </row>
    <row r="606" spans="1:8" s="24" customFormat="1" ht="23.1" customHeight="1" x14ac:dyDescent="0.2">
      <c r="A606" s="244"/>
      <c r="B606" s="124"/>
      <c r="C606" s="322"/>
      <c r="D606" s="48"/>
      <c r="E606" s="247">
        <f>SUM(E605)</f>
        <v>200000</v>
      </c>
      <c r="F606" s="218">
        <f>SUM(F605)</f>
        <v>0</v>
      </c>
      <c r="G606" s="225">
        <f>SUM(G605)</f>
        <v>200000</v>
      </c>
      <c r="H606" s="131"/>
    </row>
    <row r="607" spans="1:8" s="24" customFormat="1" ht="12" customHeight="1" x14ac:dyDescent="0.2">
      <c r="A607" s="25"/>
      <c r="B607" s="37"/>
      <c r="C607" s="114"/>
      <c r="D607" s="85"/>
      <c r="E607" s="298"/>
      <c r="F607" s="301"/>
      <c r="G607" s="300"/>
      <c r="H607" s="131"/>
    </row>
    <row r="608" spans="1:8" ht="23.1" customHeight="1" x14ac:dyDescent="0.2">
      <c r="A608" s="25" t="s">
        <v>83</v>
      </c>
      <c r="B608" s="37" t="s">
        <v>84</v>
      </c>
      <c r="C608" s="38">
        <v>12020802</v>
      </c>
      <c r="D608" s="37" t="s">
        <v>462</v>
      </c>
      <c r="E608" s="39">
        <v>500000</v>
      </c>
      <c r="F608" s="40">
        <v>742000</v>
      </c>
      <c r="G608" s="39">
        <v>1000000</v>
      </c>
    </row>
    <row r="609" spans="1:8" ht="23.1" customHeight="1" x14ac:dyDescent="0.2">
      <c r="A609" s="123"/>
      <c r="B609" s="124"/>
      <c r="C609" s="47"/>
      <c r="D609" s="124"/>
      <c r="E609" s="50">
        <f>SUM(E608:E608)</f>
        <v>500000</v>
      </c>
      <c r="F609" s="125">
        <f>SUM(F608:F608)</f>
        <v>742000</v>
      </c>
      <c r="G609" s="50">
        <f>SUM(G608:G608)</f>
        <v>1000000</v>
      </c>
    </row>
    <row r="610" spans="1:8" s="24" customFormat="1" ht="15" customHeight="1" x14ac:dyDescent="0.2">
      <c r="A610" s="244"/>
      <c r="B610" s="124"/>
      <c r="C610" s="322"/>
      <c r="D610" s="48"/>
      <c r="E610" s="247"/>
      <c r="F610" s="218"/>
      <c r="G610" s="225"/>
      <c r="H610" s="131"/>
    </row>
    <row r="611" spans="1:8" s="69" customFormat="1" ht="23.1" customHeight="1" x14ac:dyDescent="0.2">
      <c r="A611" s="108"/>
      <c r="B611" s="34"/>
      <c r="C611" s="33">
        <v>120209</v>
      </c>
      <c r="D611" s="34" t="s">
        <v>463</v>
      </c>
      <c r="E611" s="259">
        <f>E614+E618</f>
        <v>501300000</v>
      </c>
      <c r="F611" s="36">
        <f t="shared" ref="F611:G611" si="6">F614+F618</f>
        <v>343505278.38999999</v>
      </c>
      <c r="G611" s="323">
        <f t="shared" si="6"/>
        <v>402000000</v>
      </c>
    </row>
    <row r="612" spans="1:8" ht="23.1" customHeight="1" x14ac:dyDescent="0.2">
      <c r="A612" s="25" t="s">
        <v>55</v>
      </c>
      <c r="B612" s="37" t="s">
        <v>56</v>
      </c>
      <c r="C612" s="271">
        <v>12020901</v>
      </c>
      <c r="D612" s="37" t="s">
        <v>464</v>
      </c>
      <c r="E612" s="39">
        <v>500000000</v>
      </c>
      <c r="F612" s="40">
        <v>328503054.05000001</v>
      </c>
      <c r="G612" s="39">
        <v>400000000</v>
      </c>
      <c r="H612" s="69"/>
    </row>
    <row r="613" spans="1:8" s="69" customFormat="1" ht="23.1" customHeight="1" x14ac:dyDescent="0.2">
      <c r="A613" s="25" t="s">
        <v>55</v>
      </c>
      <c r="B613" s="37" t="s">
        <v>56</v>
      </c>
      <c r="C613" s="271">
        <v>12020902</v>
      </c>
      <c r="D613" s="85" t="s">
        <v>465</v>
      </c>
      <c r="E613" s="39">
        <v>1000000</v>
      </c>
      <c r="F613" s="40">
        <v>14477224.34</v>
      </c>
      <c r="G613" s="39">
        <v>1000000</v>
      </c>
      <c r="H613" s="3"/>
    </row>
    <row r="614" spans="1:8" s="69" customFormat="1" ht="23.1" customHeight="1" x14ac:dyDescent="0.2">
      <c r="A614" s="145"/>
      <c r="B614" s="148"/>
      <c r="C614" s="118"/>
      <c r="D614" s="146"/>
      <c r="E614" s="50">
        <f>SUM(E612:E613)</f>
        <v>501000000</v>
      </c>
      <c r="F614" s="125">
        <f>SUM(F612:F613)</f>
        <v>342980278.38999999</v>
      </c>
      <c r="G614" s="50">
        <f>SUM(G612:G613)</f>
        <v>401000000</v>
      </c>
      <c r="H614" s="3"/>
    </row>
    <row r="615" spans="1:8" ht="17.25" customHeight="1" x14ac:dyDescent="0.2">
      <c r="A615" s="114"/>
      <c r="B615" s="26"/>
      <c r="C615" s="91"/>
      <c r="D615" s="201" t="s">
        <v>466</v>
      </c>
      <c r="E615" s="91"/>
      <c r="F615" s="122"/>
      <c r="G615" s="91"/>
      <c r="H615" s="69"/>
    </row>
    <row r="616" spans="1:8" s="11" customFormat="1" ht="36.75" customHeight="1" x14ac:dyDescent="0.25">
      <c r="A616" s="8" t="s">
        <v>2</v>
      </c>
      <c r="B616" s="8" t="s">
        <v>3</v>
      </c>
      <c r="C616" s="8" t="s">
        <v>4</v>
      </c>
      <c r="D616" s="8" t="s">
        <v>5</v>
      </c>
      <c r="E616" s="9" t="s">
        <v>6</v>
      </c>
      <c r="F616" s="10" t="s">
        <v>7</v>
      </c>
      <c r="G616" s="9" t="s">
        <v>8</v>
      </c>
    </row>
    <row r="617" spans="1:8" s="69" customFormat="1" ht="28.5" customHeight="1" x14ac:dyDescent="0.2">
      <c r="A617" s="191" t="s">
        <v>257</v>
      </c>
      <c r="B617" s="216" t="s">
        <v>258</v>
      </c>
      <c r="C617" s="271">
        <v>12020903</v>
      </c>
      <c r="D617" s="85" t="s">
        <v>467</v>
      </c>
      <c r="E617" s="39">
        <v>300000</v>
      </c>
      <c r="F617" s="40">
        <v>525000</v>
      </c>
      <c r="G617" s="39">
        <v>1000000</v>
      </c>
      <c r="H617" s="3"/>
    </row>
    <row r="618" spans="1:8" s="69" customFormat="1" ht="23.1" customHeight="1" x14ac:dyDescent="0.2">
      <c r="A618" s="244"/>
      <c r="B618" s="124"/>
      <c r="C618" s="324"/>
      <c r="D618" s="48"/>
      <c r="E618" s="160">
        <f>SUM(E617)</f>
        <v>300000</v>
      </c>
      <c r="F618" s="125">
        <f>SUM(F617)</f>
        <v>525000</v>
      </c>
      <c r="G618" s="161">
        <f>SUM(G617)</f>
        <v>1000000</v>
      </c>
      <c r="H618" s="3"/>
    </row>
    <row r="619" spans="1:8" s="69" customFormat="1" ht="23.1" customHeight="1" x14ac:dyDescent="0.2">
      <c r="A619" s="123"/>
      <c r="B619" s="26"/>
      <c r="C619" s="325"/>
      <c r="D619" s="53"/>
      <c r="E619" s="49"/>
      <c r="F619" s="326"/>
      <c r="G619" s="49"/>
      <c r="H619" s="3"/>
    </row>
    <row r="620" spans="1:8" ht="23.1" customHeight="1" x14ac:dyDescent="0.2">
      <c r="A620" s="108">
        <v>120210</v>
      </c>
      <c r="B620" s="34" t="s">
        <v>468</v>
      </c>
      <c r="C620" s="33">
        <v>120210</v>
      </c>
      <c r="D620" s="34" t="s">
        <v>468</v>
      </c>
      <c r="E620" s="259">
        <f>E626+E630</f>
        <v>19945500000</v>
      </c>
      <c r="F620" s="36">
        <f>F626+F630</f>
        <v>8236000336.6000004</v>
      </c>
      <c r="G620" s="35">
        <f>G626+G630</f>
        <v>2586214679.1500001</v>
      </c>
      <c r="H620" s="69"/>
    </row>
    <row r="621" spans="1:8" s="69" customFormat="1" ht="23.1" customHeight="1" x14ac:dyDescent="0.2">
      <c r="A621" s="25" t="s">
        <v>11</v>
      </c>
      <c r="B621" s="37" t="s">
        <v>79</v>
      </c>
      <c r="C621" s="271">
        <v>12021002</v>
      </c>
      <c r="D621" s="37" t="s">
        <v>469</v>
      </c>
      <c r="E621" s="39">
        <v>22000000</v>
      </c>
      <c r="F621" s="40">
        <v>15880510.109999999</v>
      </c>
      <c r="G621" s="39">
        <v>22000000</v>
      </c>
    </row>
    <row r="622" spans="1:8" ht="23.1" customHeight="1" x14ac:dyDescent="0.2">
      <c r="A622" s="25" t="s">
        <v>11</v>
      </c>
      <c r="B622" s="37" t="s">
        <v>79</v>
      </c>
      <c r="C622" s="271">
        <v>12021003</v>
      </c>
      <c r="D622" s="37" t="s">
        <v>470</v>
      </c>
      <c r="E622" s="39">
        <v>2500000</v>
      </c>
      <c r="F622" s="40">
        <v>3370041.11</v>
      </c>
      <c r="G622" s="39">
        <v>5000000</v>
      </c>
      <c r="H622" s="69"/>
    </row>
    <row r="623" spans="1:8" ht="23.1" customHeight="1" x14ac:dyDescent="0.2">
      <c r="A623" s="25" t="s">
        <v>11</v>
      </c>
      <c r="B623" s="37" t="s">
        <v>79</v>
      </c>
      <c r="C623" s="271">
        <v>12021004</v>
      </c>
      <c r="D623" s="37" t="s">
        <v>471</v>
      </c>
      <c r="E623" s="39">
        <f>10800000000+2900000000</f>
        <v>13700000000</v>
      </c>
      <c r="F623" s="40">
        <v>5103935467.0299997</v>
      </c>
      <c r="G623" s="39">
        <v>1059214679.15</v>
      </c>
      <c r="H623" s="69"/>
    </row>
    <row r="624" spans="1:8" ht="30.75" customHeight="1" x14ac:dyDescent="0.2">
      <c r="A624" s="25" t="s">
        <v>11</v>
      </c>
      <c r="B624" s="37" t="s">
        <v>79</v>
      </c>
      <c r="C624" s="271">
        <v>12021005</v>
      </c>
      <c r="D624" s="37" t="s">
        <v>472</v>
      </c>
      <c r="E624" s="39">
        <v>3500000000</v>
      </c>
      <c r="F624" s="40">
        <v>0</v>
      </c>
      <c r="G624" s="39">
        <v>0</v>
      </c>
      <c r="H624" s="69"/>
    </row>
    <row r="625" spans="1:8" ht="23.1" customHeight="1" x14ac:dyDescent="0.2">
      <c r="A625" s="25" t="s">
        <v>11</v>
      </c>
      <c r="B625" s="37" t="s">
        <v>79</v>
      </c>
      <c r="C625" s="271">
        <v>12021007</v>
      </c>
      <c r="D625" s="37" t="s">
        <v>473</v>
      </c>
      <c r="E625" s="39">
        <f>500000000+221000000</f>
        <v>721000000</v>
      </c>
      <c r="F625" s="40">
        <v>0</v>
      </c>
      <c r="G625" s="39">
        <v>0</v>
      </c>
      <c r="H625" s="69"/>
    </row>
    <row r="626" spans="1:8" ht="23.1" customHeight="1" x14ac:dyDescent="0.2">
      <c r="A626" s="145"/>
      <c r="B626" s="148"/>
      <c r="C626" s="118"/>
      <c r="D626" s="148"/>
      <c r="E626" s="50">
        <f>SUM(E621:E625)</f>
        <v>17945500000</v>
      </c>
      <c r="F626" s="125">
        <f>SUM(F621:F625)</f>
        <v>5123186018.25</v>
      </c>
      <c r="G626" s="50">
        <f>SUM(G621:G625)</f>
        <v>1086214679.1500001</v>
      </c>
      <c r="H626" s="69"/>
    </row>
    <row r="627" spans="1:8" s="69" customFormat="1" ht="23.1" customHeight="1" x14ac:dyDescent="0.2">
      <c r="A627" s="158"/>
      <c r="B627" s="90"/>
      <c r="C627" s="91"/>
      <c r="D627" s="92"/>
      <c r="E627" s="91"/>
      <c r="F627" s="129"/>
      <c r="G627" s="130"/>
      <c r="H627" s="3"/>
    </row>
    <row r="628" spans="1:8" s="69" customFormat="1" ht="23.1" customHeight="1" x14ac:dyDescent="0.2">
      <c r="A628" s="80" t="s">
        <v>21</v>
      </c>
      <c r="B628" s="85" t="s">
        <v>22</v>
      </c>
      <c r="C628" s="271">
        <v>12021008</v>
      </c>
      <c r="D628" s="37" t="s">
        <v>474</v>
      </c>
      <c r="E628" s="39">
        <v>2000000000</v>
      </c>
      <c r="F628" s="40">
        <v>3112814318.3499999</v>
      </c>
      <c r="G628" s="39">
        <v>1000000000</v>
      </c>
      <c r="H628" s="3"/>
    </row>
    <row r="629" spans="1:8" ht="23.1" customHeight="1" x14ac:dyDescent="0.2">
      <c r="A629" s="80" t="s">
        <v>21</v>
      </c>
      <c r="B629" s="85" t="s">
        <v>22</v>
      </c>
      <c r="C629" s="271">
        <v>12021007</v>
      </c>
      <c r="D629" s="37" t="s">
        <v>473</v>
      </c>
      <c r="E629" s="39">
        <v>0</v>
      </c>
      <c r="F629" s="40">
        <v>0</v>
      </c>
      <c r="G629" s="39">
        <v>500000000</v>
      </c>
      <c r="H629" s="69"/>
    </row>
    <row r="630" spans="1:8" s="69" customFormat="1" ht="23.1" customHeight="1" x14ac:dyDescent="0.2">
      <c r="A630" s="151"/>
      <c r="B630" s="87"/>
      <c r="C630" s="258"/>
      <c r="D630" s="88"/>
      <c r="E630" s="258">
        <f>SUM(E628:E629)</f>
        <v>2000000000</v>
      </c>
      <c r="F630" s="119">
        <f>SUM(F628:F629)</f>
        <v>3112814318.3499999</v>
      </c>
      <c r="G630" s="88">
        <f>SUM(G628:G629)</f>
        <v>1500000000</v>
      </c>
      <c r="H630" s="3"/>
    </row>
    <row r="631" spans="1:8" s="69" customFormat="1" ht="23.1" customHeight="1" x14ac:dyDescent="0.2">
      <c r="A631" s="158"/>
      <c r="B631" s="90"/>
      <c r="C631" s="91"/>
      <c r="D631" s="92"/>
      <c r="E631" s="91"/>
      <c r="F631" s="274"/>
      <c r="G631" s="269"/>
      <c r="H631" s="3"/>
    </row>
    <row r="632" spans="1:8" ht="23.1" customHeight="1" x14ac:dyDescent="0.2">
      <c r="A632" s="108"/>
      <c r="B632" s="34"/>
      <c r="C632" s="33">
        <v>120211</v>
      </c>
      <c r="D632" s="34" t="s">
        <v>475</v>
      </c>
      <c r="E632" s="259">
        <f>E634</f>
        <v>10000000</v>
      </c>
      <c r="F632" s="36">
        <f t="shared" ref="F632:G632" si="7">F634</f>
        <v>0</v>
      </c>
      <c r="G632" s="323">
        <f t="shared" si="7"/>
        <v>10000000</v>
      </c>
      <c r="H632" s="69"/>
    </row>
    <row r="633" spans="1:8" s="69" customFormat="1" ht="32.25" customHeight="1" x14ac:dyDescent="0.2">
      <c r="A633" s="42" t="s">
        <v>11</v>
      </c>
      <c r="B633" s="43" t="s">
        <v>79</v>
      </c>
      <c r="C633" s="299">
        <v>12021101</v>
      </c>
      <c r="D633" s="43" t="s">
        <v>476</v>
      </c>
      <c r="E633" s="96">
        <v>10000000</v>
      </c>
      <c r="F633" s="46">
        <v>0</v>
      </c>
      <c r="G633" s="45">
        <v>10000000</v>
      </c>
    </row>
    <row r="634" spans="1:8" s="69" customFormat="1" ht="23.1" customHeight="1" x14ac:dyDescent="0.2">
      <c r="A634" s="147"/>
      <c r="B634" s="87"/>
      <c r="C634" s="50"/>
      <c r="D634" s="50"/>
      <c r="E634" s="50">
        <f>SUM(E633)</f>
        <v>10000000</v>
      </c>
      <c r="F634" s="125">
        <f>SUM(F633)</f>
        <v>0</v>
      </c>
      <c r="G634" s="50">
        <f>SUM(G633)</f>
        <v>10000000</v>
      </c>
    </row>
    <row r="635" spans="1:8" s="69" customFormat="1" ht="23.1" customHeight="1" x14ac:dyDescent="0.2">
      <c r="A635" s="27"/>
      <c r="B635" s="121"/>
      <c r="C635" s="28"/>
      <c r="D635" s="28"/>
      <c r="E635" s="28"/>
      <c r="F635" s="29"/>
      <c r="G635" s="28"/>
    </row>
    <row r="636" spans="1:8" s="69" customFormat="1" ht="23.1" customHeight="1" x14ac:dyDescent="0.2">
      <c r="A636" s="27"/>
      <c r="B636" s="121"/>
      <c r="C636" s="28"/>
      <c r="D636" s="201" t="s">
        <v>477</v>
      </c>
      <c r="E636" s="28"/>
      <c r="F636" s="29"/>
      <c r="G636" s="28"/>
    </row>
    <row r="637" spans="1:8" s="69" customFormat="1" ht="27" customHeight="1" x14ac:dyDescent="0.2">
      <c r="A637" s="375" t="s">
        <v>478</v>
      </c>
      <c r="B637" s="375"/>
      <c r="C637" s="28"/>
      <c r="D637" s="201"/>
      <c r="E637" s="28"/>
      <c r="F637" s="29"/>
      <c r="G637" s="28"/>
    </row>
    <row r="638" spans="1:8" s="11" customFormat="1" ht="36.75" customHeight="1" x14ac:dyDescent="0.25">
      <c r="A638" s="8" t="s">
        <v>2</v>
      </c>
      <c r="B638" s="8" t="s">
        <v>3</v>
      </c>
      <c r="C638" s="8" t="s">
        <v>4</v>
      </c>
      <c r="D638" s="8" t="s">
        <v>5</v>
      </c>
      <c r="E638" s="9" t="s">
        <v>6</v>
      </c>
      <c r="F638" s="10" t="s">
        <v>7</v>
      </c>
      <c r="G638" s="9" t="s">
        <v>8</v>
      </c>
    </row>
    <row r="639" spans="1:8" s="11" customFormat="1" ht="23.1" customHeight="1" x14ac:dyDescent="0.25">
      <c r="A639" s="327">
        <v>13</v>
      </c>
      <c r="B639" s="328" t="s">
        <v>479</v>
      </c>
      <c r="C639" s="329">
        <v>13</v>
      </c>
      <c r="D639" s="328" t="s">
        <v>479</v>
      </c>
      <c r="E639" s="330">
        <f>E641+E670</f>
        <v>8799347423</v>
      </c>
      <c r="F639" s="331">
        <f>F641+F670</f>
        <v>4098029842.0300002</v>
      </c>
      <c r="G639" s="332">
        <f>G641+G670</f>
        <v>7343312179</v>
      </c>
    </row>
    <row r="640" spans="1:8" s="11" customFormat="1" ht="15" customHeight="1" x14ac:dyDescent="0.25">
      <c r="A640" s="106"/>
      <c r="B640" s="107"/>
      <c r="C640" s="27"/>
      <c r="D640" s="107"/>
      <c r="E640" s="28"/>
      <c r="F640" s="103"/>
      <c r="G640" s="30"/>
    </row>
    <row r="641" spans="1:8" s="41" customFormat="1" ht="23.1" customHeight="1" x14ac:dyDescent="0.25">
      <c r="A641" s="108">
        <v>130203</v>
      </c>
      <c r="B641" s="34" t="s">
        <v>480</v>
      </c>
      <c r="C641" s="33">
        <v>130203</v>
      </c>
      <c r="D641" s="34" t="s">
        <v>480</v>
      </c>
      <c r="E641" s="35">
        <f>E643+E646+E653+E656+E662+E665+E668</f>
        <v>3998421363</v>
      </c>
      <c r="F641" s="333">
        <f>F643+F646+F653+F656+F662+F665+F668</f>
        <v>2645582622.0100002</v>
      </c>
      <c r="G641" s="35">
        <f>G643+G646+G653+G656+G662+G665+G668</f>
        <v>4744000000</v>
      </c>
      <c r="H641" s="11"/>
    </row>
    <row r="642" spans="1:8" s="11" customFormat="1" ht="27" customHeight="1" x14ac:dyDescent="0.25">
      <c r="A642" s="25">
        <v>51700300100</v>
      </c>
      <c r="B642" s="37" t="s">
        <v>481</v>
      </c>
      <c r="C642" s="38">
        <v>13020301</v>
      </c>
      <c r="D642" s="37" t="s">
        <v>482</v>
      </c>
      <c r="E642" s="39">
        <v>0</v>
      </c>
      <c r="F642" s="40">
        <v>0</v>
      </c>
      <c r="G642" s="39">
        <v>2000000000</v>
      </c>
    </row>
    <row r="643" spans="1:8" s="11" customFormat="1" ht="21" customHeight="1" x14ac:dyDescent="0.25">
      <c r="A643" s="145"/>
      <c r="B643" s="148"/>
      <c r="C643" s="147"/>
      <c r="D643" s="148"/>
      <c r="E643" s="50">
        <f>SUM(E642)</f>
        <v>0</v>
      </c>
      <c r="F643" s="125">
        <f>SUM(F642)</f>
        <v>0</v>
      </c>
      <c r="G643" s="50">
        <f>SUM(G642)</f>
        <v>2000000000</v>
      </c>
    </row>
    <row r="644" spans="1:8" s="41" customFormat="1" ht="20.25" customHeight="1" x14ac:dyDescent="0.25">
      <c r="A644" s="177"/>
      <c r="B644" s="334"/>
      <c r="C644" s="28"/>
      <c r="D644" s="102"/>
      <c r="E644" s="28"/>
      <c r="F644" s="103"/>
      <c r="G644" s="30"/>
      <c r="H644" s="11"/>
    </row>
    <row r="645" spans="1:8" s="11" customFormat="1" ht="30" customHeight="1" x14ac:dyDescent="0.25">
      <c r="A645" s="191" t="s">
        <v>483</v>
      </c>
      <c r="B645" s="37" t="s">
        <v>484</v>
      </c>
      <c r="C645" s="38">
        <v>13020302</v>
      </c>
      <c r="D645" s="37" t="s">
        <v>485</v>
      </c>
      <c r="E645" s="39">
        <v>1000000000</v>
      </c>
      <c r="F645" s="40">
        <v>0</v>
      </c>
      <c r="G645" s="39">
        <v>0</v>
      </c>
    </row>
    <row r="646" spans="1:8" s="69" customFormat="1" ht="23.1" customHeight="1" x14ac:dyDescent="0.2">
      <c r="A646" s="123"/>
      <c r="B646" s="48"/>
      <c r="C646" s="50"/>
      <c r="D646" s="50"/>
      <c r="E646" s="50">
        <f>SUM(E645:E645)</f>
        <v>1000000000</v>
      </c>
      <c r="F646" s="125">
        <f>SUM(F645:F645)</f>
        <v>0</v>
      </c>
      <c r="G646" s="50">
        <f>SUM(G645:G645)</f>
        <v>0</v>
      </c>
      <c r="H646" s="131"/>
    </row>
    <row r="647" spans="1:8" ht="19.5" customHeight="1" x14ac:dyDescent="0.2">
      <c r="A647" s="260"/>
      <c r="B647" s="26"/>
      <c r="C647" s="93"/>
      <c r="D647" s="201"/>
      <c r="E647" s="93"/>
      <c r="F647" s="122"/>
      <c r="G647" s="93"/>
      <c r="H647" s="69"/>
    </row>
    <row r="648" spans="1:8" s="69" customFormat="1" ht="29.25" customHeight="1" x14ac:dyDescent="0.2">
      <c r="A648" s="25" t="s">
        <v>195</v>
      </c>
      <c r="B648" s="85" t="s">
        <v>196</v>
      </c>
      <c r="C648" s="38">
        <v>13020304</v>
      </c>
      <c r="D648" s="249" t="s">
        <v>486</v>
      </c>
      <c r="E648" s="39">
        <v>250000000</v>
      </c>
      <c r="F648" s="40">
        <v>121620141.59</v>
      </c>
      <c r="G648" s="39">
        <v>200000000</v>
      </c>
      <c r="H648" s="131"/>
    </row>
    <row r="649" spans="1:8" s="69" customFormat="1" ht="29.25" customHeight="1" x14ac:dyDescent="0.2">
      <c r="A649" s="25" t="s">
        <v>195</v>
      </c>
      <c r="B649" s="85" t="s">
        <v>196</v>
      </c>
      <c r="C649" s="38">
        <v>13020305</v>
      </c>
      <c r="D649" s="249" t="s">
        <v>487</v>
      </c>
      <c r="E649" s="39">
        <v>120000000</v>
      </c>
      <c r="F649" s="40">
        <v>54592795.729999997</v>
      </c>
      <c r="G649" s="39">
        <v>100000000</v>
      </c>
      <c r="H649" s="131"/>
    </row>
    <row r="650" spans="1:8" s="69" customFormat="1" ht="29.25" customHeight="1" x14ac:dyDescent="0.2">
      <c r="A650" s="25" t="s">
        <v>195</v>
      </c>
      <c r="B650" s="85" t="s">
        <v>196</v>
      </c>
      <c r="C650" s="38">
        <v>13020306</v>
      </c>
      <c r="D650" s="249" t="s">
        <v>488</v>
      </c>
      <c r="E650" s="39">
        <v>100000000</v>
      </c>
      <c r="F650" s="40">
        <v>88698006.200000003</v>
      </c>
      <c r="G650" s="39">
        <v>100000000</v>
      </c>
      <c r="H650" s="131"/>
    </row>
    <row r="651" spans="1:8" s="69" customFormat="1" ht="24" customHeight="1" x14ac:dyDescent="0.2">
      <c r="A651" s="25" t="s">
        <v>195</v>
      </c>
      <c r="B651" s="85" t="s">
        <v>196</v>
      </c>
      <c r="C651" s="38">
        <v>13020307</v>
      </c>
      <c r="D651" s="335" t="s">
        <v>489</v>
      </c>
      <c r="E651" s="39">
        <v>2000000</v>
      </c>
      <c r="F651" s="40">
        <v>2926977.51</v>
      </c>
      <c r="G651" s="39">
        <v>4000000</v>
      </c>
      <c r="H651" s="131"/>
    </row>
    <row r="652" spans="1:8" s="69" customFormat="1" ht="24" customHeight="1" x14ac:dyDescent="0.2">
      <c r="A652" s="25" t="s">
        <v>195</v>
      </c>
      <c r="B652" s="85" t="s">
        <v>196</v>
      </c>
      <c r="C652" s="38">
        <v>13020308</v>
      </c>
      <c r="D652" s="335" t="s">
        <v>490</v>
      </c>
      <c r="E652" s="39">
        <v>7000000</v>
      </c>
      <c r="F652" s="40">
        <v>11770799.98</v>
      </c>
      <c r="G652" s="39">
        <v>10000000</v>
      </c>
      <c r="H652" s="131"/>
    </row>
    <row r="653" spans="1:8" s="69" customFormat="1" ht="21.75" customHeight="1" x14ac:dyDescent="0.2">
      <c r="A653" s="145"/>
      <c r="B653" s="146"/>
      <c r="C653" s="147"/>
      <c r="D653" s="50"/>
      <c r="E653" s="50">
        <f>SUM(E648:E652)</f>
        <v>479000000</v>
      </c>
      <c r="F653" s="125">
        <f>SUM(F648:F652)</f>
        <v>279608721.00999999</v>
      </c>
      <c r="G653" s="50">
        <f>SUM(G648:G652)</f>
        <v>414000000</v>
      </c>
      <c r="H653" s="131"/>
    </row>
    <row r="654" spans="1:8" s="69" customFormat="1" ht="17.25" customHeight="1" x14ac:dyDescent="0.2">
      <c r="A654" s="25"/>
      <c r="B654" s="85"/>
      <c r="C654" s="38"/>
      <c r="D654" s="335"/>
      <c r="E654" s="54"/>
      <c r="F654" s="40"/>
      <c r="G654" s="39"/>
      <c r="H654" s="131"/>
    </row>
    <row r="655" spans="1:8" s="69" customFormat="1" ht="32.1" customHeight="1" x14ac:dyDescent="0.2">
      <c r="A655" s="42" t="s">
        <v>11</v>
      </c>
      <c r="B655" s="43" t="s">
        <v>79</v>
      </c>
      <c r="C655" s="44">
        <v>13020309</v>
      </c>
      <c r="D655" s="43" t="s">
        <v>491</v>
      </c>
      <c r="E655" s="45">
        <v>300000000</v>
      </c>
      <c r="F655" s="46">
        <v>92340000</v>
      </c>
      <c r="G655" s="45">
        <v>200000000</v>
      </c>
      <c r="H655" s="131"/>
    </row>
    <row r="656" spans="1:8" s="69" customFormat="1" ht="21.75" customHeight="1" x14ac:dyDescent="0.2">
      <c r="A656" s="123"/>
      <c r="B656" s="48"/>
      <c r="C656" s="50"/>
      <c r="D656" s="50"/>
      <c r="E656" s="50">
        <f>SUM(E655)</f>
        <v>300000000</v>
      </c>
      <c r="F656" s="125">
        <f>SUM(F655)</f>
        <v>92340000</v>
      </c>
      <c r="G656" s="50">
        <f>SUM(G655)</f>
        <v>200000000</v>
      </c>
      <c r="H656" s="131"/>
    </row>
    <row r="657" spans="1:8" ht="22.5" customHeight="1" x14ac:dyDescent="0.2">
      <c r="A657" s="114"/>
      <c r="B657" s="26"/>
      <c r="C657" s="91"/>
      <c r="D657" s="201" t="s">
        <v>492</v>
      </c>
      <c r="E657" s="91"/>
      <c r="F657" s="122"/>
      <c r="G657" s="91"/>
      <c r="H657" s="69"/>
    </row>
    <row r="658" spans="1:8" s="11" customFormat="1" ht="36.75" customHeight="1" x14ac:dyDescent="0.25">
      <c r="A658" s="8" t="s">
        <v>2</v>
      </c>
      <c r="B658" s="8" t="s">
        <v>3</v>
      </c>
      <c r="C658" s="8" t="s">
        <v>4</v>
      </c>
      <c r="D658" s="8" t="s">
        <v>5</v>
      </c>
      <c r="E658" s="9" t="s">
        <v>6</v>
      </c>
      <c r="F658" s="10" t="s">
        <v>7</v>
      </c>
      <c r="G658" s="9" t="s">
        <v>8</v>
      </c>
    </row>
    <row r="659" spans="1:8" s="69" customFormat="1" ht="24" customHeight="1" x14ac:dyDescent="0.2">
      <c r="A659" s="226" t="s">
        <v>257</v>
      </c>
      <c r="B659" s="241" t="s">
        <v>258</v>
      </c>
      <c r="C659" s="242">
        <v>13020310</v>
      </c>
      <c r="D659" s="319" t="s">
        <v>493</v>
      </c>
      <c r="E659" s="336">
        <v>10000000</v>
      </c>
      <c r="F659" s="337">
        <v>0</v>
      </c>
      <c r="G659" s="336">
        <v>10000000</v>
      </c>
      <c r="H659" s="131"/>
    </row>
    <row r="660" spans="1:8" s="69" customFormat="1" ht="24" customHeight="1" x14ac:dyDescent="0.2">
      <c r="A660" s="191" t="s">
        <v>257</v>
      </c>
      <c r="B660" s="216" t="s">
        <v>258</v>
      </c>
      <c r="C660" s="38">
        <v>13020311</v>
      </c>
      <c r="D660" s="335" t="s">
        <v>494</v>
      </c>
      <c r="E660" s="39">
        <v>1000000000</v>
      </c>
      <c r="F660" s="40">
        <v>1227842000</v>
      </c>
      <c r="G660" s="39">
        <v>1000000000</v>
      </c>
      <c r="H660" s="131"/>
    </row>
    <row r="661" spans="1:8" s="69" customFormat="1" ht="24" customHeight="1" x14ac:dyDescent="0.2">
      <c r="A661" s="191" t="s">
        <v>257</v>
      </c>
      <c r="B661" s="216" t="s">
        <v>258</v>
      </c>
      <c r="C661" s="38">
        <v>13020312</v>
      </c>
      <c r="D661" s="335" t="s">
        <v>150</v>
      </c>
      <c r="E661" s="39">
        <v>20000000</v>
      </c>
      <c r="F661" s="40">
        <v>0</v>
      </c>
      <c r="G661" s="39">
        <v>20000000</v>
      </c>
      <c r="H661" s="131"/>
    </row>
    <row r="662" spans="1:8" s="69" customFormat="1" ht="24" customHeight="1" x14ac:dyDescent="0.2">
      <c r="A662" s="244"/>
      <c r="B662" s="48"/>
      <c r="C662" s="338"/>
      <c r="D662" s="49"/>
      <c r="E662" s="160">
        <f>SUM(E659:E661)</f>
        <v>1030000000</v>
      </c>
      <c r="F662" s="125">
        <f>SUM(F659:F661)</f>
        <v>1227842000</v>
      </c>
      <c r="G662" s="161">
        <f>SUM(G659:G661)</f>
        <v>1030000000</v>
      </c>
      <c r="H662" s="131"/>
    </row>
    <row r="663" spans="1:8" s="69" customFormat="1" ht="24" customHeight="1" x14ac:dyDescent="0.2">
      <c r="A663" s="183"/>
      <c r="B663" s="81"/>
      <c r="C663" s="339"/>
      <c r="D663" s="319"/>
      <c r="E663" s="339"/>
      <c r="F663" s="337"/>
      <c r="G663" s="336"/>
      <c r="H663" s="131"/>
    </row>
    <row r="664" spans="1:8" s="69" customFormat="1" ht="24" customHeight="1" x14ac:dyDescent="0.2">
      <c r="A664" s="191" t="s">
        <v>266</v>
      </c>
      <c r="B664" s="216" t="s">
        <v>267</v>
      </c>
      <c r="C664" s="38">
        <v>13020311</v>
      </c>
      <c r="D664" s="335" t="s">
        <v>495</v>
      </c>
      <c r="E664" s="39">
        <f>1009410000+80011363</f>
        <v>1089421363</v>
      </c>
      <c r="F664" s="40">
        <f>881109600+100000000</f>
        <v>981109600</v>
      </c>
      <c r="G664" s="39">
        <v>1000000000</v>
      </c>
      <c r="H664" s="131"/>
    </row>
    <row r="665" spans="1:8" s="69" customFormat="1" ht="24" customHeight="1" x14ac:dyDescent="0.2">
      <c r="A665" s="244"/>
      <c r="B665" s="48"/>
      <c r="C665" s="338"/>
      <c r="D665" s="49"/>
      <c r="E665" s="160">
        <f>SUM(E664)</f>
        <v>1089421363</v>
      </c>
      <c r="F665" s="125">
        <f>SUM(F664)</f>
        <v>981109600</v>
      </c>
      <c r="G665" s="161">
        <f>SUM(G664)</f>
        <v>1000000000</v>
      </c>
      <c r="H665" s="131"/>
    </row>
    <row r="666" spans="1:8" ht="24" customHeight="1" x14ac:dyDescent="0.2">
      <c r="A666" s="260"/>
      <c r="B666" s="26"/>
      <c r="C666" s="93"/>
      <c r="D666" s="201"/>
      <c r="E666" s="93"/>
      <c r="F666" s="122"/>
      <c r="G666" s="93"/>
      <c r="H666" s="69"/>
    </row>
    <row r="667" spans="1:8" ht="24" customHeight="1" x14ac:dyDescent="0.2">
      <c r="A667" s="164" t="s">
        <v>221</v>
      </c>
      <c r="B667" s="271" t="s">
        <v>222</v>
      </c>
      <c r="C667" s="243">
        <v>13020311</v>
      </c>
      <c r="D667" s="54" t="s">
        <v>496</v>
      </c>
      <c r="E667" s="335">
        <v>100000000</v>
      </c>
      <c r="F667" s="326">
        <v>64682301</v>
      </c>
      <c r="G667" s="335">
        <v>100000000</v>
      </c>
      <c r="H667" s="69"/>
    </row>
    <row r="668" spans="1:8" ht="24" customHeight="1" x14ac:dyDescent="0.2">
      <c r="A668" s="123"/>
      <c r="B668" s="340"/>
      <c r="C668" s="88"/>
      <c r="D668" s="341"/>
      <c r="E668" s="50">
        <f>SUM(E667)</f>
        <v>100000000</v>
      </c>
      <c r="F668" s="342">
        <f>SUM(F667)</f>
        <v>64682301</v>
      </c>
      <c r="G668" s="50">
        <f>SUM(G667)</f>
        <v>100000000</v>
      </c>
      <c r="H668" s="69"/>
    </row>
    <row r="669" spans="1:8" ht="24" customHeight="1" x14ac:dyDescent="0.2">
      <c r="A669" s="42"/>
      <c r="B669" s="291"/>
      <c r="C669" s="273"/>
      <c r="D669" s="343"/>
      <c r="E669" s="273"/>
      <c r="F669" s="344"/>
      <c r="G669" s="275"/>
      <c r="H669" s="69"/>
    </row>
    <row r="670" spans="1:8" s="69" customFormat="1" ht="24" customHeight="1" x14ac:dyDescent="0.2">
      <c r="A670" s="108"/>
      <c r="B670" s="34"/>
      <c r="C670" s="33">
        <v>130204</v>
      </c>
      <c r="D670" s="34" t="s">
        <v>497</v>
      </c>
      <c r="E670" s="259">
        <f>E673+E677+E681+E685+E688</f>
        <v>4800926060</v>
      </c>
      <c r="F670" s="36">
        <f>F673+F677+F681+F685+F688</f>
        <v>1452447220.02</v>
      </c>
      <c r="G670" s="259">
        <f>G673+G677+G681+G685+G688</f>
        <v>2599312179</v>
      </c>
    </row>
    <row r="671" spans="1:8" s="69" customFormat="1" ht="24" customHeight="1" x14ac:dyDescent="0.2">
      <c r="A671" s="25" t="s">
        <v>11</v>
      </c>
      <c r="B671" s="37" t="s">
        <v>79</v>
      </c>
      <c r="C671" s="38">
        <v>13020402</v>
      </c>
      <c r="D671" s="37" t="s">
        <v>498</v>
      </c>
      <c r="E671" s="39">
        <v>500000000</v>
      </c>
      <c r="F671" s="40">
        <v>161822397.13</v>
      </c>
      <c r="G671" s="39">
        <v>200000000</v>
      </c>
      <c r="H671" s="3"/>
    </row>
    <row r="672" spans="1:8" s="69" customFormat="1" ht="24" customHeight="1" x14ac:dyDescent="0.2">
      <c r="A672" s="25" t="s">
        <v>11</v>
      </c>
      <c r="B672" s="37" t="s">
        <v>79</v>
      </c>
      <c r="C672" s="38">
        <v>13020404</v>
      </c>
      <c r="D672" s="37" t="s">
        <v>499</v>
      </c>
      <c r="E672" s="39">
        <v>200926060</v>
      </c>
      <c r="F672" s="40">
        <v>93296555</v>
      </c>
      <c r="G672" s="39">
        <f>200926060-1613881</f>
        <v>199312179</v>
      </c>
    </row>
    <row r="673" spans="1:8" ht="24" customHeight="1" x14ac:dyDescent="0.2">
      <c r="A673" s="123"/>
      <c r="B673" s="124"/>
      <c r="C673" s="50"/>
      <c r="D673" s="50"/>
      <c r="E673" s="50">
        <f>SUM(E671:E672)</f>
        <v>700926060</v>
      </c>
      <c r="F673" s="125">
        <f>SUM(F671:F672)</f>
        <v>255118952.13</v>
      </c>
      <c r="G673" s="50">
        <f>SUM(G671:G672)</f>
        <v>399312179</v>
      </c>
    </row>
    <row r="674" spans="1:8" ht="19.5" customHeight="1" x14ac:dyDescent="0.2">
      <c r="A674" s="25"/>
      <c r="B674" s="37"/>
      <c r="C674" s="28"/>
      <c r="D674" s="102"/>
      <c r="E674" s="28"/>
      <c r="F674" s="103"/>
      <c r="G674" s="30"/>
    </row>
    <row r="675" spans="1:8" ht="33" customHeight="1" x14ac:dyDescent="0.2">
      <c r="A675" s="25" t="s">
        <v>500</v>
      </c>
      <c r="B675" s="37" t="s">
        <v>501</v>
      </c>
      <c r="C675" s="38">
        <v>13020405</v>
      </c>
      <c r="D675" s="37" t="s">
        <v>502</v>
      </c>
      <c r="E675" s="39">
        <v>100000000</v>
      </c>
      <c r="F675" s="40">
        <v>0</v>
      </c>
      <c r="G675" s="39">
        <v>100000000</v>
      </c>
    </row>
    <row r="676" spans="1:8" ht="24" customHeight="1" x14ac:dyDescent="0.2">
      <c r="A676" s="25" t="s">
        <v>500</v>
      </c>
      <c r="B676" s="37" t="s">
        <v>501</v>
      </c>
      <c r="C676" s="38">
        <v>13020404</v>
      </c>
      <c r="D676" s="37" t="s">
        <v>499</v>
      </c>
      <c r="E676" s="39">
        <v>0</v>
      </c>
      <c r="F676" s="40">
        <v>192408307.88999999</v>
      </c>
      <c r="G676" s="39">
        <v>200000000</v>
      </c>
    </row>
    <row r="677" spans="1:8" ht="23.1" customHeight="1" x14ac:dyDescent="0.2">
      <c r="A677" s="123"/>
      <c r="B677" s="48"/>
      <c r="C677" s="50"/>
      <c r="D677" s="50"/>
      <c r="E677" s="50">
        <f>SUM(E675:E676)</f>
        <v>100000000</v>
      </c>
      <c r="F677" s="125">
        <f>SUM(F675:F676)</f>
        <v>192408307.88999999</v>
      </c>
      <c r="G677" s="50">
        <f>SUM(G675:G676)</f>
        <v>300000000</v>
      </c>
    </row>
    <row r="678" spans="1:8" ht="23.25" customHeight="1" x14ac:dyDescent="0.2">
      <c r="A678" s="114"/>
      <c r="B678" s="26"/>
      <c r="C678" s="91"/>
      <c r="D678" s="201" t="s">
        <v>503</v>
      </c>
      <c r="E678" s="91"/>
      <c r="F678" s="122"/>
      <c r="G678" s="91"/>
      <c r="H678" s="69"/>
    </row>
    <row r="679" spans="1:8" s="11" customFormat="1" ht="36.75" customHeight="1" x14ac:dyDescent="0.25">
      <c r="A679" s="8" t="s">
        <v>2</v>
      </c>
      <c r="B679" s="8" t="s">
        <v>3</v>
      </c>
      <c r="C679" s="8" t="s">
        <v>4</v>
      </c>
      <c r="D679" s="8" t="s">
        <v>5</v>
      </c>
      <c r="E679" s="9" t="s">
        <v>6</v>
      </c>
      <c r="F679" s="10" t="s">
        <v>7</v>
      </c>
      <c r="G679" s="9" t="s">
        <v>8</v>
      </c>
    </row>
    <row r="680" spans="1:8" ht="27.75" customHeight="1" x14ac:dyDescent="0.2">
      <c r="A680" s="25" t="s">
        <v>39</v>
      </c>
      <c r="B680" s="85" t="s">
        <v>40</v>
      </c>
      <c r="C680" s="38">
        <v>13020406</v>
      </c>
      <c r="D680" s="249" t="s">
        <v>504</v>
      </c>
      <c r="E680" s="54">
        <v>400000000</v>
      </c>
      <c r="F680" s="40">
        <v>304919960</v>
      </c>
      <c r="G680" s="39">
        <v>400000000</v>
      </c>
    </row>
    <row r="681" spans="1:8" ht="21.95" customHeight="1" x14ac:dyDescent="0.2">
      <c r="A681" s="345"/>
      <c r="B681" s="325"/>
      <c r="C681" s="50"/>
      <c r="D681" s="50"/>
      <c r="E681" s="50">
        <f>SUM(E680)</f>
        <v>400000000</v>
      </c>
      <c r="F681" s="125">
        <f>SUM(F680)</f>
        <v>304919960</v>
      </c>
      <c r="G681" s="50">
        <f>SUM(G680)</f>
        <v>400000000</v>
      </c>
    </row>
    <row r="682" spans="1:8" ht="23.25" customHeight="1" x14ac:dyDescent="0.2">
      <c r="A682" s="260"/>
      <c r="B682" s="26"/>
      <c r="C682" s="93"/>
      <c r="D682" s="201"/>
      <c r="E682" s="93"/>
      <c r="F682" s="122"/>
      <c r="G682" s="93"/>
      <c r="H682" s="69"/>
    </row>
    <row r="683" spans="1:8" ht="33.950000000000003" customHeight="1" x14ac:dyDescent="0.2">
      <c r="A683" s="191" t="s">
        <v>140</v>
      </c>
      <c r="B683" s="37" t="s">
        <v>141</v>
      </c>
      <c r="C683" s="38">
        <v>13020407</v>
      </c>
      <c r="D683" s="249" t="s">
        <v>505</v>
      </c>
      <c r="E683" s="39">
        <v>1500000000</v>
      </c>
      <c r="F683" s="40">
        <v>700000000</v>
      </c>
      <c r="G683" s="39">
        <v>1000000000</v>
      </c>
    </row>
    <row r="684" spans="1:8" ht="33.950000000000003" customHeight="1" x14ac:dyDescent="0.2">
      <c r="A684" s="191" t="s">
        <v>140</v>
      </c>
      <c r="B684" s="37" t="s">
        <v>141</v>
      </c>
      <c r="C684" s="38">
        <v>13020408</v>
      </c>
      <c r="D684" s="37" t="s">
        <v>506</v>
      </c>
      <c r="E684" s="39">
        <v>1500000000</v>
      </c>
      <c r="F684" s="40">
        <v>0</v>
      </c>
      <c r="G684" s="39">
        <v>500000000</v>
      </c>
    </row>
    <row r="685" spans="1:8" ht="21.95" customHeight="1" x14ac:dyDescent="0.2">
      <c r="A685" s="147"/>
      <c r="B685" s="346"/>
      <c r="C685" s="50"/>
      <c r="D685" s="50"/>
      <c r="E685" s="50">
        <f>SUM(E683:E684)</f>
        <v>3000000000</v>
      </c>
      <c r="F685" s="125">
        <f>SUM(F683:F684)</f>
        <v>700000000</v>
      </c>
      <c r="G685" s="50">
        <f>SUM(G683:G684)</f>
        <v>1500000000</v>
      </c>
    </row>
    <row r="686" spans="1:8" ht="21.95" customHeight="1" x14ac:dyDescent="0.2">
      <c r="A686" s="106"/>
      <c r="B686" s="334"/>
      <c r="C686" s="28"/>
      <c r="D686" s="102"/>
      <c r="E686" s="28"/>
      <c r="F686" s="103"/>
      <c r="G686" s="30"/>
    </row>
    <row r="687" spans="1:8" ht="21.95" customHeight="1" x14ac:dyDescent="0.2">
      <c r="A687" s="42" t="s">
        <v>161</v>
      </c>
      <c r="B687" s="43" t="s">
        <v>162</v>
      </c>
      <c r="C687" s="44">
        <v>13020409</v>
      </c>
      <c r="D687" s="43" t="s">
        <v>507</v>
      </c>
      <c r="E687" s="45">
        <v>600000000</v>
      </c>
      <c r="F687" s="46">
        <v>0</v>
      </c>
      <c r="G687" s="45">
        <v>0</v>
      </c>
    </row>
    <row r="688" spans="1:8" ht="21.95" customHeight="1" x14ac:dyDescent="0.2">
      <c r="A688" s="134"/>
      <c r="B688" s="347"/>
      <c r="C688" s="135"/>
      <c r="D688" s="135"/>
      <c r="E688" s="135">
        <f>SUM(E687)</f>
        <v>600000000</v>
      </c>
      <c r="F688" s="136">
        <f>SUM(F687)</f>
        <v>0</v>
      </c>
      <c r="G688" s="135">
        <f>SUM(G687)</f>
        <v>0</v>
      </c>
    </row>
    <row r="689" spans="1:8" ht="21.95" customHeight="1" x14ac:dyDescent="0.2">
      <c r="A689" s="264"/>
      <c r="B689" s="348"/>
      <c r="C689" s="265"/>
      <c r="D689" s="265"/>
      <c r="E689" s="265"/>
      <c r="F689" s="349"/>
      <c r="G689" s="265"/>
    </row>
    <row r="690" spans="1:8" ht="21.95" customHeight="1" x14ac:dyDescent="0.2">
      <c r="A690" s="27"/>
      <c r="B690" s="350"/>
      <c r="C690" s="28"/>
      <c r="D690" s="28"/>
      <c r="E690" s="28"/>
      <c r="F690" s="29"/>
      <c r="G690" s="28"/>
    </row>
    <row r="691" spans="1:8" ht="21.95" customHeight="1" x14ac:dyDescent="0.2">
      <c r="A691" s="27"/>
      <c r="B691" s="350"/>
      <c r="C691" s="28"/>
      <c r="D691" s="28"/>
      <c r="E691" s="28"/>
      <c r="F691" s="29"/>
      <c r="G691" s="28"/>
    </row>
    <row r="692" spans="1:8" ht="21.95" customHeight="1" x14ac:dyDescent="0.2">
      <c r="A692" s="27"/>
      <c r="B692" s="350"/>
      <c r="C692" s="28"/>
      <c r="D692" s="28"/>
      <c r="E692" s="28"/>
      <c r="F692" s="29"/>
      <c r="G692" s="28"/>
    </row>
    <row r="693" spans="1:8" ht="21.95" customHeight="1" x14ac:dyDescent="0.2">
      <c r="A693" s="27"/>
      <c r="B693" s="350"/>
      <c r="C693" s="28"/>
      <c r="D693" s="28"/>
      <c r="E693" s="28"/>
      <c r="F693" s="29"/>
      <c r="G693" s="28"/>
    </row>
    <row r="694" spans="1:8" ht="21.95" customHeight="1" x14ac:dyDescent="0.2">
      <c r="A694" s="27"/>
      <c r="B694" s="350"/>
      <c r="C694" s="28"/>
      <c r="D694" s="28"/>
      <c r="E694" s="28"/>
      <c r="F694" s="29"/>
      <c r="G694" s="28"/>
    </row>
    <row r="695" spans="1:8" ht="21.95" customHeight="1" x14ac:dyDescent="0.2">
      <c r="A695" s="27"/>
      <c r="B695" s="350"/>
      <c r="C695" s="28"/>
      <c r="D695" s="28"/>
      <c r="E695" s="28"/>
      <c r="F695" s="29"/>
      <c r="G695" s="28"/>
    </row>
    <row r="696" spans="1:8" ht="21.95" customHeight="1" x14ac:dyDescent="0.2">
      <c r="A696" s="27"/>
      <c r="B696" s="350"/>
      <c r="C696" s="28"/>
      <c r="D696" s="28"/>
      <c r="E696" s="28"/>
      <c r="F696" s="29"/>
      <c r="G696" s="28"/>
    </row>
    <row r="697" spans="1:8" ht="21.95" customHeight="1" x14ac:dyDescent="0.2">
      <c r="A697" s="27"/>
      <c r="B697" s="350"/>
      <c r="C697" s="28"/>
      <c r="D697" s="28"/>
      <c r="E697" s="28"/>
      <c r="F697" s="29"/>
      <c r="G697" s="28"/>
    </row>
    <row r="698" spans="1:8" ht="21.95" customHeight="1" x14ac:dyDescent="0.2">
      <c r="A698" s="27"/>
      <c r="B698" s="350"/>
      <c r="C698" s="28"/>
      <c r="D698" s="28"/>
      <c r="E698" s="28"/>
      <c r="F698" s="29"/>
      <c r="G698" s="28"/>
    </row>
    <row r="699" spans="1:8" ht="21.95" customHeight="1" x14ac:dyDescent="0.2">
      <c r="A699" s="27"/>
      <c r="B699" s="350"/>
      <c r="C699" s="28"/>
      <c r="D699" s="28"/>
      <c r="E699" s="28"/>
      <c r="F699" s="29"/>
      <c r="G699" s="28"/>
    </row>
    <row r="700" spans="1:8" ht="19.5" customHeight="1" x14ac:dyDescent="0.2">
      <c r="A700" s="114"/>
      <c r="B700" s="26"/>
      <c r="C700" s="91"/>
      <c r="D700" s="201" t="s">
        <v>508</v>
      </c>
      <c r="E700" s="91"/>
      <c r="F700" s="122"/>
      <c r="G700" s="91"/>
      <c r="H700" s="69"/>
    </row>
    <row r="701" spans="1:8" s="11" customFormat="1" ht="36.75" customHeight="1" x14ac:dyDescent="0.25">
      <c r="A701" s="8" t="s">
        <v>2</v>
      </c>
      <c r="B701" s="8" t="s">
        <v>3</v>
      </c>
      <c r="C701" s="8" t="s">
        <v>4</v>
      </c>
      <c r="D701" s="8" t="s">
        <v>5</v>
      </c>
      <c r="E701" s="9" t="s">
        <v>6</v>
      </c>
      <c r="F701" s="10" t="s">
        <v>7</v>
      </c>
      <c r="G701" s="9" t="s">
        <v>8</v>
      </c>
    </row>
    <row r="702" spans="1:8" s="11" customFormat="1" ht="31.5" customHeight="1" x14ac:dyDescent="0.25">
      <c r="A702" s="137"/>
      <c r="B702" s="138"/>
      <c r="C702" s="139"/>
      <c r="D702" s="138"/>
      <c r="E702" s="140"/>
      <c r="F702" s="141"/>
      <c r="G702" s="142"/>
    </row>
    <row r="703" spans="1:8" ht="27" customHeight="1" x14ac:dyDescent="0.2">
      <c r="A703" s="105"/>
      <c r="B703" s="21"/>
      <c r="C703" s="20">
        <v>14</v>
      </c>
      <c r="D703" s="21" t="s">
        <v>509</v>
      </c>
      <c r="E703" s="351">
        <f>E705</f>
        <v>8400000000</v>
      </c>
      <c r="F703" s="352">
        <f t="shared" ref="F703:G703" si="8">F705</f>
        <v>9873215006</v>
      </c>
      <c r="G703" s="22">
        <f t="shared" si="8"/>
        <v>1477406029</v>
      </c>
      <c r="H703" s="69"/>
    </row>
    <row r="704" spans="1:8" ht="27" customHeight="1" x14ac:dyDescent="0.2">
      <c r="A704" s="106"/>
      <c r="B704" s="107"/>
      <c r="C704" s="27"/>
      <c r="D704" s="107"/>
      <c r="E704" s="28"/>
      <c r="F704" s="353"/>
      <c r="G704" s="102"/>
      <c r="H704" s="69"/>
    </row>
    <row r="705" spans="1:8" s="69" customFormat="1" ht="27" customHeight="1" x14ac:dyDescent="0.2">
      <c r="A705" s="108"/>
      <c r="B705" s="34"/>
      <c r="C705" s="33">
        <v>140201</v>
      </c>
      <c r="D705" s="34" t="s">
        <v>510</v>
      </c>
      <c r="E705" s="259">
        <f>E707</f>
        <v>8400000000</v>
      </c>
      <c r="F705" s="354">
        <f t="shared" ref="F705:G705" si="9">F707</f>
        <v>9873215006</v>
      </c>
      <c r="G705" s="35">
        <f t="shared" si="9"/>
        <v>1477406029</v>
      </c>
      <c r="H705" s="3"/>
    </row>
    <row r="706" spans="1:8" s="69" customFormat="1" ht="27" customHeight="1" x14ac:dyDescent="0.2">
      <c r="A706" s="278" t="s">
        <v>511</v>
      </c>
      <c r="B706" s="37" t="s">
        <v>12</v>
      </c>
      <c r="C706" s="38">
        <v>14020101</v>
      </c>
      <c r="D706" s="37" t="s">
        <v>512</v>
      </c>
      <c r="E706" s="39">
        <v>8400000000</v>
      </c>
      <c r="F706" s="326">
        <f>8400000000+1473215006</f>
        <v>9873215006</v>
      </c>
      <c r="G706" s="335">
        <v>1477406029</v>
      </c>
      <c r="H706" s="3"/>
    </row>
    <row r="707" spans="1:8" s="69" customFormat="1" ht="27" customHeight="1" x14ac:dyDescent="0.2">
      <c r="A707" s="355"/>
      <c r="B707" s="148"/>
      <c r="C707" s="147"/>
      <c r="D707" s="148"/>
      <c r="E707" s="50">
        <f>SUM(E706:E706)</f>
        <v>8400000000</v>
      </c>
      <c r="F707" s="356">
        <f>SUM(F706:F706)</f>
        <v>9873215006</v>
      </c>
      <c r="G707" s="50">
        <f>SUM(G706:G706)</f>
        <v>1477406029</v>
      </c>
      <c r="H707" s="3"/>
    </row>
    <row r="708" spans="1:8" s="131" customFormat="1" ht="27" customHeight="1" x14ac:dyDescent="0.2">
      <c r="A708" s="106"/>
      <c r="B708" s="90"/>
      <c r="C708" s="28"/>
      <c r="D708" s="357"/>
      <c r="E708" s="28"/>
      <c r="F708" s="103"/>
      <c r="G708" s="30"/>
      <c r="H708" s="24"/>
    </row>
    <row r="709" spans="1:8" ht="27" customHeight="1" x14ac:dyDescent="0.2">
      <c r="A709" s="105">
        <v>1403</v>
      </c>
      <c r="B709" s="21" t="s">
        <v>513</v>
      </c>
      <c r="C709" s="20">
        <v>1403</v>
      </c>
      <c r="D709" s="21" t="s">
        <v>513</v>
      </c>
      <c r="E709" s="351">
        <f>E711</f>
        <v>10000000000</v>
      </c>
      <c r="F709" s="358">
        <f>F711</f>
        <v>700000000</v>
      </c>
      <c r="G709" s="359">
        <f>G711</f>
        <v>5000000000</v>
      </c>
    </row>
    <row r="710" spans="1:8" ht="27" customHeight="1" x14ac:dyDescent="0.2">
      <c r="A710" s="106"/>
      <c r="B710" s="107"/>
      <c r="C710" s="28"/>
      <c r="D710" s="102"/>
      <c r="E710" s="28"/>
      <c r="F710" s="103"/>
      <c r="G710" s="30"/>
    </row>
    <row r="711" spans="1:8" ht="27" customHeight="1" x14ac:dyDescent="0.2">
      <c r="A711" s="108">
        <v>140301</v>
      </c>
      <c r="B711" s="34" t="s">
        <v>514</v>
      </c>
      <c r="C711" s="33">
        <v>140301</v>
      </c>
      <c r="D711" s="34" t="s">
        <v>514</v>
      </c>
      <c r="E711" s="259">
        <f>E715</f>
        <v>10000000000</v>
      </c>
      <c r="F711" s="36">
        <f t="shared" ref="F711:G711" si="10">F715</f>
        <v>700000000</v>
      </c>
      <c r="G711" s="323">
        <f t="shared" si="10"/>
        <v>5000000000</v>
      </c>
    </row>
    <row r="712" spans="1:8" ht="27" customHeight="1" x14ac:dyDescent="0.2">
      <c r="A712" s="25" t="s">
        <v>11</v>
      </c>
      <c r="B712" s="37" t="s">
        <v>12</v>
      </c>
      <c r="C712" s="38">
        <v>14030101</v>
      </c>
      <c r="D712" s="37" t="s">
        <v>515</v>
      </c>
      <c r="E712" s="39">
        <v>10000000000</v>
      </c>
      <c r="F712" s="40">
        <v>0</v>
      </c>
      <c r="G712" s="39">
        <v>0</v>
      </c>
    </row>
    <row r="713" spans="1:8" ht="27" customHeight="1" x14ac:dyDescent="0.2">
      <c r="A713" s="25" t="s">
        <v>11</v>
      </c>
      <c r="B713" s="37" t="s">
        <v>12</v>
      </c>
      <c r="C713" s="38">
        <v>14030102</v>
      </c>
      <c r="D713" s="37" t="s">
        <v>516</v>
      </c>
      <c r="E713" s="39">
        <v>0</v>
      </c>
      <c r="F713" s="40">
        <v>0</v>
      </c>
      <c r="G713" s="39">
        <v>5000000000</v>
      </c>
    </row>
    <row r="714" spans="1:8" ht="27" customHeight="1" x14ac:dyDescent="0.2">
      <c r="A714" s="42" t="s">
        <v>11</v>
      </c>
      <c r="B714" s="43" t="s">
        <v>12</v>
      </c>
      <c r="C714" s="44">
        <v>14030104</v>
      </c>
      <c r="D714" s="43" t="s">
        <v>517</v>
      </c>
      <c r="E714" s="45">
        <v>0</v>
      </c>
      <c r="F714" s="46">
        <v>700000000</v>
      </c>
      <c r="G714" s="45">
        <v>0</v>
      </c>
    </row>
    <row r="715" spans="1:8" ht="27" customHeight="1" x14ac:dyDescent="0.2">
      <c r="A715" s="47"/>
      <c r="B715" s="48"/>
      <c r="C715" s="360"/>
      <c r="D715" s="311"/>
      <c r="E715" s="88">
        <f>SUM(E712:E714)</f>
        <v>10000000000</v>
      </c>
      <c r="F715" s="51">
        <f>SUM(F712:F714)</f>
        <v>700000000</v>
      </c>
      <c r="G715" s="52">
        <f>SUM(G712:G714)</f>
        <v>5000000000</v>
      </c>
    </row>
    <row r="716" spans="1:8" ht="27" customHeight="1" x14ac:dyDescent="0.2">
      <c r="A716" s="361"/>
      <c r="B716" s="362"/>
      <c r="C716" s="363"/>
      <c r="D716" s="363"/>
      <c r="E716" s="363"/>
      <c r="F716" s="364"/>
      <c r="G716" s="363"/>
    </row>
    <row r="717" spans="1:8" ht="18.75" customHeight="1" x14ac:dyDescent="0.2">
      <c r="A717" s="365"/>
      <c r="B717" s="362"/>
      <c r="C717" s="366"/>
      <c r="E717" s="366"/>
      <c r="F717" s="368"/>
      <c r="G717" s="366"/>
    </row>
    <row r="718" spans="1:8" ht="23.1" customHeight="1" x14ac:dyDescent="0.2">
      <c r="A718" s="365"/>
      <c r="B718" s="362"/>
      <c r="C718" s="366"/>
      <c r="E718" s="366"/>
      <c r="F718" s="368"/>
      <c r="G718" s="366"/>
    </row>
    <row r="719" spans="1:8" ht="21.75" customHeight="1" x14ac:dyDescent="0.2">
      <c r="A719" s="365"/>
      <c r="B719" s="369"/>
      <c r="C719" s="370"/>
      <c r="E719" s="370"/>
      <c r="F719" s="371"/>
      <c r="G719" s="370"/>
    </row>
    <row r="720" spans="1:8" ht="24" customHeight="1" x14ac:dyDescent="0.2">
      <c r="D720" s="201" t="s">
        <v>518</v>
      </c>
    </row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</sheetData>
  <mergeCells count="4">
    <mergeCell ref="B1:F1"/>
    <mergeCell ref="A2:B2"/>
    <mergeCell ref="A22:B22"/>
    <mergeCell ref="A637:B637"/>
  </mergeCells>
  <pageMargins left="0.74" right="0.23" top="0.55000000000000004" bottom="0.46" header="0.23" footer="0.3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Revenue</vt:lpstr>
      <vt:lpstr>'Detailed Revenue'!Print_Area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Akolo Peters -Budget</dc:creator>
  <cp:lastModifiedBy>ADORIHEM</cp:lastModifiedBy>
  <dcterms:created xsi:type="dcterms:W3CDTF">2019-11-21T13:54:23Z</dcterms:created>
  <dcterms:modified xsi:type="dcterms:W3CDTF">2019-11-22T08:40:34Z</dcterms:modified>
</cp:coreProperties>
</file>